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4940" windowHeight="9150" tabRatio="817" activeTab="0"/>
  </bookViews>
  <sheets>
    <sheet name="KDALL" sheetId="1" r:id="rId1"/>
    <sheet name="ToC" sheetId="2" r:id="rId2"/>
    <sheet name="FNS-$" sheetId="3" r:id="rId3"/>
    <sheet name="SNAP-$" sheetId="4" r:id="rId4"/>
    <sheet name="Schools" sheetId="5" r:id="rId5"/>
    <sheet name="NSLP-P" sheetId="6" r:id="rId6"/>
    <sheet name="NSLP-M" sheetId="7" r:id="rId7"/>
    <sheet name="NSLP-$" sheetId="8" r:id="rId8"/>
    <sheet name="SBP-P" sheetId="9" r:id="rId9"/>
    <sheet name="SBP-M" sheetId="10" r:id="rId10"/>
    <sheet name="SBP-$" sheetId="11" r:id="rId11"/>
    <sheet name="CCCDCH-S" sheetId="12" r:id="rId12"/>
    <sheet name="CCC-C" sheetId="13" r:id="rId13"/>
    <sheet name="CCCDCH-M1" sheetId="14" r:id="rId14"/>
    <sheet name="CCCDCH-M2" sheetId="15" r:id="rId15"/>
    <sheet name="CCCDCH-M3" sheetId="16" r:id="rId16"/>
    <sheet name="CCCDCH-M4" sheetId="17" r:id="rId17"/>
    <sheet name="CCCDCH-M5" sheetId="18" r:id="rId18"/>
    <sheet name="CCCDCH-$" sheetId="19" r:id="rId19"/>
    <sheet name="ADC-M" sheetId="20" r:id="rId20"/>
    <sheet name="ADC-$" sheetId="21" r:id="rId21"/>
    <sheet name="CACFP-T" sheetId="22" r:id="rId22"/>
    <sheet name="SFSP-PM" sheetId="23" r:id="rId23"/>
    <sheet name="SFSP-$" sheetId="24" r:id="rId24"/>
    <sheet name="CN-$" sheetId="25" r:id="rId25"/>
    <sheet name="CNFNS-T$" sheetId="26" r:id="rId26"/>
    <sheet name="SMP-M" sheetId="27" r:id="rId27"/>
    <sheet name="SMP-T" sheetId="28" r:id="rId28"/>
    <sheet name="WIC" sheetId="29" r:id="rId29"/>
    <sheet name="CSFP" sheetId="30" r:id="rId30"/>
    <sheet name="FDPIR" sheetId="31" r:id="rId31"/>
    <sheet name="COM-E1" sheetId="32" r:id="rId32"/>
    <sheet name="COM-E2" sheetId="33" r:id="rId33"/>
    <sheet name="COM-ET" sheetId="34" r:id="rId34"/>
    <sheet name="COM-X1" sheetId="35" r:id="rId35"/>
    <sheet name="COM-X2" sheetId="36" r:id="rId36"/>
    <sheet name="COM-T" sheetId="37" r:id="rId37"/>
    <sheet name="USDA-$1" sheetId="38" r:id="rId38"/>
    <sheet name="USDA-$2" sheetId="39" r:id="rId39"/>
    <sheet name="USDA-$3" sheetId="40" r:id="rId40"/>
    <sheet name="ARRA-$" sheetId="41" r:id="rId41"/>
  </sheets>
  <definedNames/>
  <calcPr fullCalcOnLoad="1"/>
</workbook>
</file>

<file path=xl/sharedStrings.xml><?xml version="1.0" encoding="utf-8"?>
<sst xmlns="http://schemas.openxmlformats.org/spreadsheetml/2006/main" count="2950" uniqueCount="400">
  <si>
    <t>PROGRAM INFORMATION REPORT</t>
  </si>
  <si>
    <t>(KEYDATA)</t>
  </si>
  <si>
    <t>Program Reports, Analysis and Monitoring Branch</t>
  </si>
  <si>
    <t>Budget Division</t>
  </si>
  <si>
    <t>Financial Management</t>
  </si>
  <si>
    <t>Food and Nutrition Service</t>
  </si>
  <si>
    <t>U.S. Department of Agriculture</t>
  </si>
  <si>
    <t>Note:</t>
  </si>
  <si>
    <t>This report is based in part on preliminary data submitted by various reporting agencies.</t>
  </si>
  <si>
    <t>Users should anticipate changes in future reports as reporting agencies finalize data.</t>
  </si>
  <si>
    <t>Questions about information in this report should be addressed to the data administrator,</t>
  </si>
  <si>
    <t>Budget Division (305-2189).</t>
  </si>
  <si>
    <t>Table of Contents</t>
  </si>
  <si>
    <t>Table</t>
  </si>
  <si>
    <t>Title</t>
  </si>
  <si>
    <t>Total FNS Costs -- All Programs</t>
  </si>
  <si>
    <t>School Program Operations -- October Data</t>
  </si>
  <si>
    <t>National School Lunch Program -- Participation and Lunches Served</t>
  </si>
  <si>
    <t>National School Lunch Program -- Total Lunches Served</t>
  </si>
  <si>
    <t>National School Lunch Program -- Program Cost</t>
  </si>
  <si>
    <t>Commodity Schools</t>
  </si>
  <si>
    <t>School Breakfast Program -- Participation and Breakfasts Served</t>
  </si>
  <si>
    <t>School Breakfast Program -- Program Totals</t>
  </si>
  <si>
    <t>School Breakfast Program -- Program Costs ($)</t>
  </si>
  <si>
    <t>Child and Adult Care Food Program -- Child Care Homes and Centers</t>
  </si>
  <si>
    <t>Child and Adult Care Food Program -- Child Care Type of Centers</t>
  </si>
  <si>
    <t>Child and Adult Care Food Program -- Child Care Type of Meal Served: Homes &amp; Centers</t>
  </si>
  <si>
    <t>Child and Adult Care Food Program -- Child Care Type of Meal Served: Breakfasts &amp; Lunches</t>
  </si>
  <si>
    <t>Child and Adult Care Food Program -- Child Care Type of Meal Served: Suppers &amp; Snacks</t>
  </si>
  <si>
    <t>Child and Adult Care Food Program -- Child Care Type of Meal Served: Totals</t>
  </si>
  <si>
    <t>Child and Adult Care Food Program -- Child Care Type of Meal Payment</t>
  </si>
  <si>
    <t>Child and Adult Care Food Program -- Child Care Program Cost</t>
  </si>
  <si>
    <t>Child and Adult Care Food Program -- Adult Care Total Meals Served</t>
  </si>
  <si>
    <t>Child and Adult Care Food Program -- Adult Care Participation and Cost</t>
  </si>
  <si>
    <t>Child and Adult Care Food Program (Summary)</t>
  </si>
  <si>
    <t>Summer Food Service Program -- Type of Meal Served</t>
  </si>
  <si>
    <t>Summer Food Service Program -- Program Cost</t>
  </si>
  <si>
    <t>Child Nutrition Programs -- Cash Payments</t>
  </si>
  <si>
    <t>Child Nutrition Programs -- Total FNS Cost</t>
  </si>
  <si>
    <t>Special Milk Program -- Half Pints Served Per Month</t>
  </si>
  <si>
    <t>Special Milk Program -- Program Totals</t>
  </si>
  <si>
    <t>Special Supplemental Nutrition Program (WIC)</t>
  </si>
  <si>
    <t>Commodity Supplemental Food Program (CSFP)</t>
  </si>
  <si>
    <t>Food Donation Program -- Food Distribution Program on Indian Reservations (IR)</t>
  </si>
  <si>
    <t>FNS Commodity Distribution Entitlements -- Food and Cash-In-Lieu</t>
  </si>
  <si>
    <t>Total FNS and USDA Commodity Distribution Entitlements</t>
  </si>
  <si>
    <t>USDA Surplus Commodities (Bonus &amp; TEFAP Foods) -- Federal Cost: CN &amp; SF Programs</t>
  </si>
  <si>
    <t>USDA Surplus Commodities (Bonus &amp; TEFAP Foods) -- Federal Cost</t>
  </si>
  <si>
    <t>Total USDA Donated Foods -- Entitlements, Bonus Commodities and TEFAP Foods</t>
  </si>
  <si>
    <t>USDA Expenditures -- All Programs</t>
  </si>
  <si>
    <t>USDA Expenditures -- All Programs, Continued</t>
  </si>
  <si>
    <t>USDA / FNS / Budget Division / Program Reports, Analysis and Monitoring Branch</t>
  </si>
  <si>
    <t>Fiscal Year and Month</t>
  </si>
  <si>
    <t>Child Nutrition</t>
  </si>
  <si>
    <t>Special Milk</t>
  </si>
  <si>
    <t>Supplemental Food</t>
  </si>
  <si>
    <t>Total FNS Cost</t>
  </si>
  <si>
    <t>Total</t>
  </si>
  <si>
    <t>Benefit</t>
  </si>
  <si>
    <t>E &amp; T Administrative Cost</t>
  </si>
  <si>
    <t>Total Program Cost</t>
  </si>
  <si>
    <t>Household</t>
  </si>
  <si>
    <t>Persons</t>
  </si>
  <si>
    <t>Per Person</t>
  </si>
  <si>
    <t>Table 3: School Program Operations -- October Data</t>
  </si>
  <si>
    <t>Fiscal Year</t>
  </si>
  <si>
    <t>Program and Type</t>
  </si>
  <si>
    <t>Enrollment</t>
  </si>
  <si>
    <t>Participation Divided by Enrollment</t>
  </si>
  <si>
    <t>National School Lunch Program</t>
  </si>
  <si>
    <t>Total Schools and RCCI's</t>
  </si>
  <si>
    <t>Schools</t>
  </si>
  <si>
    <t>Res. Child Care Institutions</t>
  </si>
  <si>
    <t>School Breakfast Program</t>
  </si>
  <si>
    <t>Special Milk Program</t>
  </si>
  <si>
    <t>Schools &amp; Res. Child Care Inst.</t>
  </si>
  <si>
    <t>Non-Res. Child Care Inst.</t>
  </si>
  <si>
    <t>Summer Camps (July)</t>
  </si>
  <si>
    <t xml:space="preserve">1. Data provided prior to January Keydata are fragmentary for the current fiscal year. These elements are reported 90 days after the close of the reporting period.
2. Participation data are estimated based on average daily meals served.
</t>
  </si>
  <si>
    <t>Table 4: National School Lunch Program -- Participation and Lunches Served</t>
  </si>
  <si>
    <t>Lunches Served Per Month</t>
  </si>
  <si>
    <t>Free</t>
  </si>
  <si>
    <t>Reduced</t>
  </si>
  <si>
    <t>Paid</t>
  </si>
  <si>
    <t>1. Totals are averaged; fiscal year computations are based on October through May plus September. Subtotals may not add to total due to rounding calculations.</t>
  </si>
  <si>
    <t>Table 5: National School Lunch Program -- Total Lunches Served</t>
  </si>
  <si>
    <t>Total Lunches Served (Includes Col.1)</t>
  </si>
  <si>
    <t>Total Afterschool Snacks Served (Includes Col.5)</t>
  </si>
  <si>
    <t>1. School districts receive additional Sec. 4 reimbursement when they serve 60% or more of children free or reduced price lunches.
2. Totals are averaged; fiscal year computations are based on October thru May plus September.
3. Sum excludes July and August.
4. All 'AREA ELIGIBLE' schools and sites receive free snacks. 'AREA ELIGIBLE' means a school or site located in the attendance area of a school in which at least 50% of the enrolled children are eligible for free or reduced price meals.</t>
  </si>
  <si>
    <t>Table 6: National School Lunch Program -- Program Cost</t>
  </si>
  <si>
    <t>Section 11</t>
  </si>
  <si>
    <t>Regular</t>
  </si>
  <si>
    <t>Table 8: School Breakfast Program -- Participation and Breakfasts Served</t>
  </si>
  <si>
    <t>All Breakfasts Served Per Month</t>
  </si>
  <si>
    <t>1. Totals are averaged; fiscal year computations are based on October thru May plus September. Participation data are estimates based on average daily meals served. Subtotals may not add to total due to rounding calculations.</t>
  </si>
  <si>
    <t>Table 9: School Breakfast Program -- Program Totals</t>
  </si>
  <si>
    <t>Regular Breakfasts</t>
  </si>
  <si>
    <t>Severe Need Breakfasts</t>
  </si>
  <si>
    <t>Total - F&amp;R</t>
  </si>
  <si>
    <t>1. Totals are averaged; fiscal year computations are based on October thru May plus September.
2. Sum excludes July and August.</t>
  </si>
  <si>
    <t>Table 10: School Breakfast Program -- Program Cost ($)</t>
  </si>
  <si>
    <t>1. Refers to full-price (paid) meals served in regular and severe-need schools.
2. Based on earnings (meals x reimbursement rates).</t>
  </si>
  <si>
    <t>Table 11: Child and Adult Care Food Program -- Child Care Home and Centers</t>
  </si>
  <si>
    <t>Outlets</t>
  </si>
  <si>
    <t>Avg. Daily Attendance</t>
  </si>
  <si>
    <t>Inst. or Sponsors</t>
  </si>
  <si>
    <t>1. Totals are averaged.
2. Includes Sponsors of both Child Care Centers and Day Care Homes.</t>
  </si>
  <si>
    <t>1. Subset of Table 11 Child Care Centers.
2. Totals are averaged.</t>
  </si>
  <si>
    <t>Table 13a: Child and Adult Care Food Program -- Child Care Type of Meals Served: Homes and Centers</t>
  </si>
  <si>
    <t>Day Care Homes</t>
  </si>
  <si>
    <t>Child Care Centers</t>
  </si>
  <si>
    <t>Breakfasts</t>
  </si>
  <si>
    <t>Lunches</t>
  </si>
  <si>
    <t>Suppers</t>
  </si>
  <si>
    <t>Supplements</t>
  </si>
  <si>
    <t>Table 13c: Child and Adult Care Food Program -- Child Care Type of Meals Served: Suppers and Supplements</t>
  </si>
  <si>
    <t>Table 13d: Child and Adult Care Food Program -- Child Care Type of Meals Served: Totals</t>
  </si>
  <si>
    <t>Total Meals</t>
  </si>
  <si>
    <t>1. Includes Child Care Centers and Day Care Homes; excludes Adult Care information.</t>
  </si>
  <si>
    <t>Table 14: Child and Adult Care Food Program -- Child Care Type of Meal Payment</t>
  </si>
  <si>
    <t>Homes Free</t>
  </si>
  <si>
    <t>Free of All Meals</t>
  </si>
  <si>
    <t>Homes</t>
  </si>
  <si>
    <t>Centers</t>
  </si>
  <si>
    <t>Table 15a: Child and Adult Care Food Program -- Child Care Program Cost</t>
  </si>
  <si>
    <t>Table 15b: Child and Adult Care Food Program -- Adult Care Total Meals Served</t>
  </si>
  <si>
    <t>Total Meals Served</t>
  </si>
  <si>
    <t>Table 15c: Child and Adult Care Food Program -- Adult Care Participation and Cost</t>
  </si>
  <si>
    <t>Sponsors</t>
  </si>
  <si>
    <t>Sites</t>
  </si>
  <si>
    <t>Average Daily Attendance</t>
  </si>
  <si>
    <t>Total Meal Cost</t>
  </si>
  <si>
    <t xml:space="preserve">1. Breakout for Adult Care Commodities and Cash-in-lieu not available. Data included with Child Care on Table 15d.
</t>
  </si>
  <si>
    <t>Table 15d: Child and Adult Care Food Program (Summary)</t>
  </si>
  <si>
    <t>Served</t>
  </si>
  <si>
    <t>Cost</t>
  </si>
  <si>
    <t>1. Child Care Food Program only.</t>
  </si>
  <si>
    <t>Meals Served</t>
  </si>
  <si>
    <t>Table 16b: Summer Food Service Program -- Program Cost</t>
  </si>
  <si>
    <t>Table 17: Child Nutrition Program -- Cash Payments</t>
  </si>
  <si>
    <t>National School Lunch</t>
  </si>
  <si>
    <t>School Breakfast</t>
  </si>
  <si>
    <t>Child/Adult Care</t>
  </si>
  <si>
    <t>Summer Feeding</t>
  </si>
  <si>
    <t>Total Cash Payment</t>
  </si>
  <si>
    <t>Section 4</t>
  </si>
  <si>
    <t>Total Child Nutrition</t>
  </si>
  <si>
    <t>Table 19: Special Milk Program -- Half Pints Served per Month</t>
  </si>
  <si>
    <t>Schools and Res. Child Care Inst.</t>
  </si>
  <si>
    <t>Summer Camps</t>
  </si>
  <si>
    <t>Total All Programs</t>
  </si>
  <si>
    <t>Table 20: Special Milk Program -- Program Totals</t>
  </si>
  <si>
    <t>Total Half Pints Served</t>
  </si>
  <si>
    <t>Total Cost</t>
  </si>
  <si>
    <t>Avg. Half Pint Cost</t>
  </si>
  <si>
    <t>1. Based on earnings (meals x reimbursement rates). 
2. Estimated cost.</t>
  </si>
  <si>
    <t>Table 21: Special Supplemental Nutrition Program (WIC)</t>
  </si>
  <si>
    <t>Program Cost</t>
  </si>
  <si>
    <t>Cost Per Person</t>
  </si>
  <si>
    <t>Women</t>
  </si>
  <si>
    <t>Infants</t>
  </si>
  <si>
    <t>Children</t>
  </si>
  <si>
    <t>Admin.</t>
  </si>
  <si>
    <t>Food</t>
  </si>
  <si>
    <t>Elderly</t>
  </si>
  <si>
    <t>Admin. Expenses</t>
  </si>
  <si>
    <t>FDPIR NET Cost</t>
  </si>
  <si>
    <t>Marshall Is.</t>
  </si>
  <si>
    <t>Indians</t>
  </si>
  <si>
    <t>Table 25a: FNS Commodity Distribution Entitlements -- Food and Cash-In-Lieu</t>
  </si>
  <si>
    <t>CNP Totals</t>
  </si>
  <si>
    <t>Cash-In-Lieu</t>
  </si>
  <si>
    <t>Table 25b: FNS Commodity Distribution Entitlements -- Food and Cash-In-Lieu</t>
  </si>
  <si>
    <t>Nutrition Program for the Elderly</t>
  </si>
  <si>
    <t>IR &amp; NPE Grand Totals</t>
  </si>
  <si>
    <t>Table 26: Total FNS and USDA Commodity Distribution Entitlements</t>
  </si>
  <si>
    <t>FNS Entitlements</t>
  </si>
  <si>
    <t>Char. Inst</t>
  </si>
  <si>
    <t>Table 27a: USDA Surplus Commodities (Bonus &amp; TEFAP Foods) -- Federal Cost: CN &amp; SF Programs</t>
  </si>
  <si>
    <t>School</t>
  </si>
  <si>
    <t>Child and Adult Care</t>
  </si>
  <si>
    <t>Food Donation Programs (Bonus)</t>
  </si>
  <si>
    <t>Summer Camps (Bonus)</t>
  </si>
  <si>
    <t>Charitable Institution (Bonus)</t>
  </si>
  <si>
    <t>Total Cost of USDA Bonus Food</t>
  </si>
  <si>
    <t>Total Cost of USDA Bonus and TEFAP Foods</t>
  </si>
  <si>
    <t>Nutr. Program for the Elderly</t>
  </si>
  <si>
    <t>Table 28: Total USDA Donated Foods -- Entitlements,Bonus Commodities and TEFAP Foods</t>
  </si>
  <si>
    <t>Entitlements</t>
  </si>
  <si>
    <t>USDA Surplus Commodities</t>
  </si>
  <si>
    <t>Total Value of, Entitlements, Bonus and TEFAP</t>
  </si>
  <si>
    <t>FNS Entitlement Food and Cash</t>
  </si>
  <si>
    <t>USDA Entitlement Food</t>
  </si>
  <si>
    <t>Bonus Foods</t>
  </si>
  <si>
    <t xml:space="preserve">1. TEFAP foods distributed through nonprofit local emergency feeding organizations. Includes Bonus and Entitlement foods. Administrative cost is excluded.
</t>
  </si>
  <si>
    <t>Food Donation</t>
  </si>
  <si>
    <t>Indian Res.</t>
  </si>
  <si>
    <t>School Lunch</t>
  </si>
  <si>
    <t>Comm. Schools</t>
  </si>
  <si>
    <t>Breakfast</t>
  </si>
  <si>
    <t>Summer Food</t>
  </si>
  <si>
    <t>SAE &amp; Other</t>
  </si>
  <si>
    <t>Charitable Institutions</t>
  </si>
  <si>
    <t>WIC 2/</t>
  </si>
  <si>
    <t>Comm. Suppl. 3/</t>
  </si>
  <si>
    <t>Food Donation (NPE, IR, DF, SK, FB, TE) 4/</t>
  </si>
  <si>
    <t>Participation 1/</t>
  </si>
  <si>
    <t>State Administrative Expenses 3/</t>
  </si>
  <si>
    <t>Outlets Operating 1/</t>
  </si>
  <si>
    <t>Participation 2/</t>
  </si>
  <si>
    <t>Average Participation Per Day 1/</t>
  </si>
  <si>
    <t>Additional Payment Lunches (60% Criteria) 1/</t>
  </si>
  <si>
    <t>Average Daily Lunches 2/</t>
  </si>
  <si>
    <t>Days of Operation 3/</t>
  </si>
  <si>
    <t>Snacks Served in Area Eligible Schools &amp; Sites 4/</t>
  </si>
  <si>
    <t>Average Daily Afterschool Snacks 2/</t>
  </si>
  <si>
    <t>Section 4  1/</t>
  </si>
  <si>
    <t>Add. Pay. 2/</t>
  </si>
  <si>
    <t>Total Cash 3/</t>
  </si>
  <si>
    <t>Comm. &amp; Cash-In-Lieu (Entitlement) 4/</t>
  </si>
  <si>
    <t>Average Daily Breakfasts Total Program 1/</t>
  </si>
  <si>
    <t>Days of Operation 2/</t>
  </si>
  <si>
    <t>Cost 2/</t>
  </si>
  <si>
    <t>All Paid 1/</t>
  </si>
  <si>
    <t>Total Program Cost 2/</t>
  </si>
  <si>
    <t>Day Care Homes 1/</t>
  </si>
  <si>
    <t>Inst. or Sponsors 2/</t>
  </si>
  <si>
    <t>Child Care Centers 1/</t>
  </si>
  <si>
    <t>Proprietary Title XX Centers 2/</t>
  </si>
  <si>
    <t>Table 12: Child and Adult Care Food Program -- Child Care Type of Centers 1/</t>
  </si>
  <si>
    <t>Outside School Hour Care Centers 2/</t>
  </si>
  <si>
    <t>Headstart Centers 2/</t>
  </si>
  <si>
    <t>Total 1/</t>
  </si>
  <si>
    <t>Meal Cost by Outlet Type 1/</t>
  </si>
  <si>
    <t>Total Meal Cost 2/</t>
  </si>
  <si>
    <t>(Homes) Sponsor Admin. 4/</t>
  </si>
  <si>
    <t>Audit/Startup Cost 4/</t>
  </si>
  <si>
    <t>Audit/Startup Cost Sponsor Admin. 1/</t>
  </si>
  <si>
    <t>Table 16a: Summer Food Service Program -- Type of Meal Served 1/</t>
  </si>
  <si>
    <t>Meal Cost 1/</t>
  </si>
  <si>
    <t>Sponsor Administrative Cost 3/</t>
  </si>
  <si>
    <t>State Admin. and Health Inspection Cost 4/</t>
  </si>
  <si>
    <t>Total Program Cost 5/</t>
  </si>
  <si>
    <t>Table 18: Child Nutrition Program -- Total FNS Cost 1/</t>
  </si>
  <si>
    <t>State Administrative Expenses 2/</t>
  </si>
  <si>
    <t>Other CN Costs 3/</t>
  </si>
  <si>
    <t>Free 1/</t>
  </si>
  <si>
    <t>Free 2/</t>
  </si>
  <si>
    <t>Food cost Per Person 2/</t>
  </si>
  <si>
    <t>Table 22: Commodity Supplemental Food Program (CSFP) 1/</t>
  </si>
  <si>
    <t>Food Cost 2/</t>
  </si>
  <si>
    <t>Administrative Expense 3/</t>
  </si>
  <si>
    <t>Table 23: Food Donation Program -- Food Distribution Program on Indian Reservations (IR) 1/</t>
  </si>
  <si>
    <t>Food 1/</t>
  </si>
  <si>
    <t>Cash-In-Lieu 2/</t>
  </si>
  <si>
    <t>Summer Feeding (Food) 1/</t>
  </si>
  <si>
    <t>Commodity Supplemental (Food) 1/</t>
  </si>
  <si>
    <t>Indian Resr. (Food) 2/</t>
  </si>
  <si>
    <t>Food 3/</t>
  </si>
  <si>
    <t>Cash-In-Lieu 4/</t>
  </si>
  <si>
    <t>Total 5/</t>
  </si>
  <si>
    <t>Soup Kitchens, Food Banks, BOP, VAA and Other 3/</t>
  </si>
  <si>
    <t>USDA Entitlements (Food) 1/</t>
  </si>
  <si>
    <t>Disaster Feeding (DF) 1/</t>
  </si>
  <si>
    <t>Total FNS &amp; USDA Entitlements 2/</t>
  </si>
  <si>
    <t>Child Nutrition Programs (Bonus) 1/</t>
  </si>
  <si>
    <t>Disaster Feeding 1/</t>
  </si>
  <si>
    <t>Supplemental Food Program 2/</t>
  </si>
  <si>
    <t>Soup Kitchens, Food Banks, BOP, VAA and Other 1/</t>
  </si>
  <si>
    <t>Indian Resr. 2/</t>
  </si>
  <si>
    <t>Table 27b: USDA Surplus Commodities (Bonus &amp; TEFAP Foods) -- Federal Cost 1/</t>
  </si>
  <si>
    <t>Total TEFAP Foods 3/</t>
  </si>
  <si>
    <t>Total TEFAP Foods 1/</t>
  </si>
  <si>
    <t>Table 29a: USDA Expenditures -- All Programs 1/</t>
  </si>
  <si>
    <t>WIC 3/</t>
  </si>
  <si>
    <t>Comm. Suppl. 4/</t>
  </si>
  <si>
    <t>NSIP 5/</t>
  </si>
  <si>
    <t>Table 29b: USDA Expenditures -- All Programs, Continued 1/</t>
  </si>
  <si>
    <t>Child Nutrition Programs 1/</t>
  </si>
  <si>
    <t>Table 29c: USDA Expenditures -- All Programs, Continued 1/</t>
  </si>
  <si>
    <t>Disaster Feeding 2/</t>
  </si>
  <si>
    <t>Soup Kitchens, Food Banks and Other 2/</t>
  </si>
  <si>
    <t>TEFAP Foods 3/</t>
  </si>
  <si>
    <t xml:space="preserve">1. Does not include estimates for states which have not submitted reports.
</t>
  </si>
  <si>
    <t>Puerto Rico, N. Mariana, Am Samoa Grants 5/</t>
  </si>
  <si>
    <t>Puerto Rico, N. Mariana, Am Samoa Grants 2/</t>
  </si>
  <si>
    <t>CSFP Other Costs 4/</t>
  </si>
  <si>
    <t>W-I-C 5/</t>
  </si>
  <si>
    <t>FDPIR Other Costs 3/</t>
  </si>
  <si>
    <t>1       FNS-$</t>
  </si>
  <si>
    <t>3      Schools</t>
  </si>
  <si>
    <t>4      NSLP-P</t>
  </si>
  <si>
    <t>5      NSLP-M</t>
  </si>
  <si>
    <t>6      NSLP-$</t>
  </si>
  <si>
    <t>7      NSLP-CS</t>
  </si>
  <si>
    <t>8      SBP-P</t>
  </si>
  <si>
    <t>9      SBP-M</t>
  </si>
  <si>
    <t>10    SBP-$</t>
  </si>
  <si>
    <t>11    CCCDCH-S</t>
  </si>
  <si>
    <t>12    CCC-C</t>
  </si>
  <si>
    <t xml:space="preserve">13a  CCCDCH-M1 </t>
  </si>
  <si>
    <t>13b  CCCDCH-M2</t>
  </si>
  <si>
    <t>13c  CCCDCH-M3</t>
  </si>
  <si>
    <t>13d  CCCDCH-M4</t>
  </si>
  <si>
    <t>14    CCCDCH-M5</t>
  </si>
  <si>
    <t xml:space="preserve">15a  CCCDCH-$ </t>
  </si>
  <si>
    <t>15b  ADC-M</t>
  </si>
  <si>
    <t>15c  ADC-$</t>
  </si>
  <si>
    <t>15d  CACFP-T</t>
  </si>
  <si>
    <t xml:space="preserve">16a  SFSP-PM </t>
  </si>
  <si>
    <t>16b  SFSP-$</t>
  </si>
  <si>
    <t>17   CN-$</t>
  </si>
  <si>
    <t>18   CNFNS-T$</t>
  </si>
  <si>
    <t>19   SMP-M</t>
  </si>
  <si>
    <t>20   SMP-T</t>
  </si>
  <si>
    <t>25a  COM-E1</t>
  </si>
  <si>
    <t>25b  COM-E2</t>
  </si>
  <si>
    <t>26    COM-ET</t>
  </si>
  <si>
    <t>27a  COM-X1</t>
  </si>
  <si>
    <t>27b  COM-X2</t>
  </si>
  <si>
    <t>28    COM-T</t>
  </si>
  <si>
    <t>29a  USDA-$1</t>
  </si>
  <si>
    <t>29b  USDA-$2</t>
  </si>
  <si>
    <t>29c  USDA-$3</t>
  </si>
  <si>
    <t>22   CSFP</t>
  </si>
  <si>
    <t>21    WIC</t>
  </si>
  <si>
    <t>23   FDPIR</t>
  </si>
  <si>
    <t>$ = Costs</t>
  </si>
  <si>
    <t>P = Participation</t>
  </si>
  <si>
    <t>M = Meals</t>
  </si>
  <si>
    <t>CS = Commodity Schools</t>
  </si>
  <si>
    <t>S = Summary</t>
  </si>
  <si>
    <t>C = Centers</t>
  </si>
  <si>
    <t>T = Total</t>
  </si>
  <si>
    <t>T$ = Total Costs</t>
  </si>
  <si>
    <t>PM = Participation and Meals</t>
  </si>
  <si>
    <t>E = Entitlement</t>
  </si>
  <si>
    <t>X = Surplus</t>
  </si>
  <si>
    <t>Nutrition Programs Administration</t>
  </si>
  <si>
    <t>Commodities 2/</t>
  </si>
  <si>
    <t>Commodities &amp; Cash-In-Lieu</t>
  </si>
  <si>
    <t>Commodity Assistance (Cash + Comm.) 1/</t>
  </si>
  <si>
    <t>Commodity Assistance (Cash + Comm.) 3/</t>
  </si>
  <si>
    <t>Table 2: Supplemental Nutrition Assistance Program (Excludes Puerto Rico)</t>
  </si>
  <si>
    <t>2       SNAP-$</t>
  </si>
  <si>
    <t>Supplemental Nutrition Assistance Program (Excludes Puerto Rico)</t>
  </si>
  <si>
    <t>1. Includes needy families in the former Trust Territories (the Marshall Islands)--FY 1989 through FY 1995 only.
2. FNS-152 data; participation totals are averaged.
3. Includes storage and transportation, commodity administration, and food losses.  Data are national level only; they are not available prior to FY 1996.</t>
  </si>
  <si>
    <t>Table 13b: Child and Adult Care Food Program -- Child Care Type of Meals Served: Breakfasts and Lunches</t>
  </si>
  <si>
    <t>Table 30: Total ARRA Expenditures -- All Programs 1/</t>
  </si>
  <si>
    <t>RA-SNAP  Issuance 2/</t>
  </si>
  <si>
    <t>RA-SNAP-State Admin Expenses 3/</t>
  </si>
  <si>
    <t>RA-FDPIR 4/</t>
  </si>
  <si>
    <t xml:space="preserve">RA-CN-NSLP 4/ </t>
  </si>
  <si>
    <t xml:space="preserve">RA-WIC-CFOOD 4/ </t>
  </si>
  <si>
    <t xml:space="preserve">RA-WIC-CNSA 4/ </t>
  </si>
  <si>
    <t xml:space="preserve">RA-WIC-EBT 4/  </t>
  </si>
  <si>
    <t xml:space="preserve">RA-WIC-MISC 4/ </t>
  </si>
  <si>
    <t>RA-WIC-SAM  4/</t>
  </si>
  <si>
    <t>Total ARRA Expenditures</t>
  </si>
  <si>
    <t>Table 1: Total FNS Cost -- All Programs 1/</t>
  </si>
  <si>
    <t>Supplemental Nutrition Assistance (SNAP)</t>
  </si>
  <si>
    <t>Nutrition  Programs Administration</t>
  </si>
  <si>
    <t>Total USDA Expenditures 2/  5/</t>
  </si>
  <si>
    <t>Total ARRA Expenditures -- All Programs</t>
  </si>
  <si>
    <t xml:space="preserve">RA-TEFAP Admin 5/ </t>
  </si>
  <si>
    <t>30    ARRA-$</t>
  </si>
  <si>
    <t>ARRA  excluding SNAP Issuance and WIC Contingency Funds 6/</t>
  </si>
  <si>
    <t>ARRA  excluding SNAP Issuance and WIC Contingency Funds 4/</t>
  </si>
  <si>
    <t>Nutrition Services and Administration</t>
  </si>
  <si>
    <t>Other Costs 3/</t>
  </si>
  <si>
    <t xml:space="preserve">Total </t>
  </si>
  <si>
    <t>Food  4/</t>
  </si>
  <si>
    <t>1. FNS-153 data. Totals are averaged.
2. Value of entitlement foods only. Food cost per person excludes value of free and bonus foods.
3. Interim Financial Admin. data are from FNS-153. Final data are from SF-269/SF-425.
4. Includes storage and transportation, commodity administration, and food losses.  Data are national level only; they are not available prior to FY 1996.
5. Represents women, infants, and children participants.</t>
  </si>
  <si>
    <t>1. Does not include bonus commodities. 
2. Data from the SF-269/through FY2010 and the FNS-777/FY2011 onward (reported quarterly).
3. Includes data reported on the SF-425 quarterly for CN grants including Administrative Review and Training Programs (CN-ARTMI/ARTMII), CACFP Child Care Wellness (CN-CACFP-CCW), Community Garden Project (CN-CGP), Direct Certification Verification/Improvement (CN-DCV/DCI),  Fresh Fruit and Vegetables Programs (CN-FFVP), Food Safety Programs (CN-FSMI), Hunger Free Community Grants (CN-HFC), National School Lunch Program Equipment (CN-NSLPE), the Summer Food Service Program EBT pilot projects for WIC, SNAP, and Home Delivery Food Backpack (CN-SFSP-WIC, CN-SFSP-SNAP, CN-SFSP-HDFB), Team Nutrition (CN-TN), the Food Safety Center of Excellence (FS-CE), administrative and computer support.</t>
  </si>
  <si>
    <t>1. Expenditures include cash payments, entitlement commodities and cash-in-lieu, and bonus and TEFAP commodities, based on data from the SF-269/through FY2010 and the FNS-777/FY2011 onward (reported quarterly).   Also includes data reported on the SF-425 quarterly for CN grants including Administrative Review and Training Programs (CN-ARTMI/ARTMII), CACFP Child Care Wellness (CN-CACFP-CCW), Community Garden Project (CN-CGP), Direct Certification Verification/Improvement (CN-DCV/DCI),  Fresh Fruit and Vegetables Programs (CN-FFVP), Food Safety Programs (CN-FSMI), Hunger Free Community Grants (CN-HFC), National School Lunch Program Equipment (CN-NSLPE), the Summer Food Service Program EBT pilot projects for WIC, SNAP, and Home Delivery Food Backpack (CN-SFSP-WIC, CN-SFSP-SNAP, CN-SFSP-HDFB), Team Nutrition (CN-TN), the Food Safety Center of Excellence (FS-CE), administrative and computer support.</t>
  </si>
  <si>
    <t xml:space="preserve">1. FNS-155/PCIMS/WBSCM data.
2. Based on data from the quarterly SF-269/through FY2010 and FNS-777/FY2011 onward.
</t>
  </si>
  <si>
    <t xml:space="preserve">1. Based on earnings (meals times reimbursement rates). 
2. Based on FNS-155/PCIMS/WBSCM data. 
3. Based on data from the SF-269/through FY2010 and the FNS-777/FY2011 onward (except for ROAP states, which are based on the ROAP Payment System). 
4. Based on data from the SF-269/through FY2010 and the FNS-777/FY2011 onward (does not include ROAP states).
5. Does not include estimates for states which have not submitted reports.
</t>
  </si>
  <si>
    <t>1. Includes Child Care Centers and Day Care Homes; excludes Adult Care information.
2. Based on earnings (meals x rates).
3. Based on data from the FNS-155 (Commodity), PCIMS/WBSCM, and the quarterly SF-269/through FY2010 and FNS-777/FY2011 onward (Cash-in-lieu).
4. Based on the quarterly SF-269/through FY2010 and FNS-777/FY2011 onward.</t>
  </si>
  <si>
    <t xml:space="preserve">1. Year totals are sums of average monthly figures of substates which may not match average of monthly totals. 
2. Includes ARRA contingency funds in FY 2009 only.
3. Other Costs include:  Breastfeeding Peer Counselors programs (BFPC), infrastructure grants, EBT, technical assistance, and Farmers Market costs.  Farmers Market costs for current fiscal are not reported until February of the following fiscal year.                       
  FY 2010 other costs include:  ARRA MIS ($64M), BFPC ($80M), State MIS ($30M), etc.  
  FY 2011 other costs include:  Infrastructure/EBT grants ($13M), BFPC ($69M), State MIS ($50M), Program Evaluation &amp; Monitoring ($21M), and Federal Administration &amp; Oversight ($10M)
  FY 2012 other costs will be provided in September 2012 Keydata      
4. Beginning October 1, 2011, The Healthy, Hunger-Free Kids Act of 2010, Public Law 111-296 requires State agencies to report rebate payments from manufacturers on the FNS-798 Financial Management and Participation Report in the month in which the payments are received.   Previously, rebates were reported in the month the rebate was earned.  While this change does not affect how rebates are earned and billed on rebate invoices to manufacturers, we may see changes in the food costs per person per month until the change is fully implemented into the next fiscal year.  </t>
  </si>
  <si>
    <t>1. General assistance for all meals served, including full-price (paid).
2. School districts receive additional Section 4 reimbursements when they serve 60% or more of the children free or reduced meals.
3. Based on earnings (meals x reimbursement rates). Includes earnings for Section 4, Section 11, and meal supplements served under Section 17A.
4. Based on FNS-155/PCIMS/WBSCM data plus Kansas cash-in-lieu (earnings).</t>
  </si>
  <si>
    <t xml:space="preserve">1. Data from FNS-153 (includes WIC and elderly components).
2. Data from FNS-152 and FNS-155/PCIMS/WBSCM.
3. Data from FNS-52. BOP = Bureau of Federal Prisons. VAA = Veterans Affairs Administration.
4. NSIP (NPE) appropriation transferred to HHS in FY 2003. FNS continues to procure commodities on behalf of State Agencies.
5. Total entitlement cost based on earnings (meals times rate) rather than food cost plus cash-in-lieu. (SF-269 no longer reported starting in FY 98).
</t>
  </si>
  <si>
    <t xml:space="preserve">1. FNS-155/PCIMS/WBSCM data. Includes data for commodity only schools.
</t>
  </si>
  <si>
    <t xml:space="preserve">1. FNS-155/PCIMS/WBSCM data except as noted.
2. FNS-152 data; includes value of bonus and free foods.
3. TEFAP foods distributed through nonprofit local emergency feeding organizations. Includes Bonus and Entitlement foods. Administrative cost is excluded.
</t>
  </si>
  <si>
    <t>1. All ARRA programs started in April 2009 except CN-NSLP. TEFAP Food Cost is not included in this report. ARRA costs for grants in lieu of SNAP to Puerto Rico ($240.1 million in FY 2009 and $254.2 million in FY 2010) and to American Samoa ($1.0 million in FY 2009 and FY 2010) are also not included.
2. Starting April 2009, ARRA SNAP Issuance was 15.27% of total issuance in FY 2009; 16.38% of total issuance in FY 2010; 16.55% of total issuance in FY 2011, and 10.95% of total issuance in FY 2012.
3. Reported on SF-269 (FS) FY 2009 &amp; FY 2010.
4. Reported on SF-425 as follows by source year and Program:
FY 2009: RA-WIC-FOOD, RA-WIC-EBT, RA-WIC-SAM, RA-CN-NSLP
FY 2010: RA-WIC-EBT, RA-WIC-MISC, RA-WIC-SAM, RA-CN-NSLP.
5. Reported from FNS-667 in FY 2009 and FY 2010.</t>
  </si>
  <si>
    <t xml:space="preserve">1. Excludes USDA bonus foods.
2. Other Costs include:  Breastfeeding Peer Counselors programs (BFPC), infrastructure grants, EBT, technical assistance, and Farmers Market costs.  Farmers Market costs for current fiscal are not reported until February of the following fiscal year.         
     FY 2011 other costs include:  Infrastructure/EBT grants ($13M), BFPC ($69M), State MIS ($50M), Program Evaluation &amp; Monitoring ($21M), and Federal Administration &amp; Oversight ($10M)
     FY 2012 other costs will be provided in September 2012 Keydata.   
3. Consists of 2 components: Women/Infants/Children and Elderly. Interim Financial Admin. data are from FNS-153. Final data are from SF-269.
4. The Nutrition Program for the Elderly (NPE) was transferred to the Agency on Aging (DHHS) in FY 2003 and renamed the Nutrition Services Incentive Program (NSIP).  FNS operations are limited to commodity donation.
5. Nutrition family assistance grants in lieu of SNAP are provided to Puerto Rico ($2,000.6 million in FY 2011 and FY 2012), the Northern Marianas ($12.1 million in FY 2011 and $13.1 million in FY 2012), and American Samoa ($6.2 million in FY 2011 and $7.6 million in FY 2012).  ARRA funding is included for Puerto Rico and American Samoa (see note 1, table 30).  American Samoa and the Northern Marianas also receive grants in lieu of Child Nutrition programs (American Samoa: $19.3 million in FY 2011 and $19.0 million in FY 2012; Northern Marianas: $8.9 million in FY 2011 and $9.5 million in FY 2012).
6. 2009 American Recovery and Reinvestment Act (ARRA) SNAP Issuance is included in column 1 and ARRA WIC contingency funds are included in column 4. Other ARRA programs are SNAP SAE, FDPIR, CN-NSLP, TEFAP administrative funds, WIC-EBT, WIC-MISC and WIC-SAM. See table 30 for details. </t>
  </si>
  <si>
    <t>1. Expenditures include entitlement commodities and cash-in-lieu, and bonus and TEFAP commodities.
2. Nutrition family assistance grants in lieu of SNAP are provided to Puerto Rico ($2,000.6 million in FY 2011 and FY 2012), the Northern Marianas ($12.1 million in FY 2011 and $13.1 million in FY 2012), and American Samoa ($6.2 million in FY 2011 and $7.6 million in FY 2012).  ARRA funding is included for Puerto Rico and American Samoa (see note 1, table 30).  American Samoa and the Northern Marianas also receive grants in lieu of Child Nutrition programs (American Samoa: $19.3 million in FY 2011 and $19.0 million in FY 2012; Northern Marianas: $8.9 million in FY 2011 and $9.5 million in FY 2012).
3. Other Costs include:  Breastfeeding Peer Counselors programs (BFPC), infrastructure grants, EBT, technical assistance, and Farmers Market costs.  Farmers Market costs for current fiscal are not reported until February of the following fiscal year.         
     FY 2011 other costs include:  Infrastructure/EBT grants ($13M), BFPC ($69M), State MIS ($50M), Program Evaluation &amp; Monitoring ($21M), and Federal Administration &amp; Oversight ($10M).
     FY 2012 other costs will be provided in September 2012 Keydata.              
4. Interim Financial Admin. data are from FNS-153.  Final data from SF-269/SF-425.
5. The Nutrition Program for the Elderly (NPE) was transferred to the Agency on Aging (DHHS) in FY 2003 and renamed the Nutrition Services Incentive Program (NSIP).  FNS operations are limited to commodity donation.</t>
  </si>
  <si>
    <t>Other Costs 5/</t>
  </si>
  <si>
    <t>Nutrition Education 4/</t>
  </si>
  <si>
    <t>1. FNS-388 data. Totals are averaged.
2. FNS-388/250 data for FY 1992 and FNS-388/46 for FY 1993 and beyond.  Starting April 2009, ARRA SNAP Issuance was 15.27% of total issuance in FY 2009; 16.38% of total issuance in FY 2010; 16.55% of total issuance in FY 2011; 10.95% of total issuance in FY 2012.
3. SF-269/SF-425 data are reported quarterly.
4. Prior to FY 2011, Nutrition Education expenditures were included in State Administrative Expenses. 
5. Includes Other Costs (e.g., Benefit and Retailer Redemption and Monitoring, Payment Accuracy, EBT Systems, Program Evaluation and Modernization, Program Access, Health and Nutrition Pilot Projects.)
6. Supplemental Nutrition Assistance Program (SNAP) formerly known as the Food Stamp Program (prior to FY 2009).</t>
  </si>
  <si>
    <t>1. Expenditures include cash payments, entitlement commodities and cash-in-lieu, and bonus and TEFAP commodities.
2. Includes all entitlement and bonus food cost.
3. Includes quarterly Administrative Cost (FNS-667 data) as well as food cost.
4. 2009 ARRA SNAP Issuance is included in KD29a column 1;  WIC Contingency funds (FY 2009 only) are included in KD29a column 3. 
5. Interim Financial Admin. data are from FNS-153.  Final data from SF-269/SF-425.</t>
  </si>
  <si>
    <t xml:space="preserve">1. FNS-155/PCIMS/WBSCM data. BOP = Bureau of Federal Prisons. VAA = Veterans Affairs Administration.  
2. FNS-153 data; includes value of bonus and free foods.
</t>
  </si>
  <si>
    <t>U.S. Summary,  FY 2011 - FY 2012</t>
  </si>
  <si>
    <t>Generated from National Data Bank Version 8.2 PRELOAD on 08/30/2012</t>
  </si>
  <si>
    <t>June 2012</t>
  </si>
  <si>
    <t>National Data Bank Version 8.2 PRELOAD - U.S. Summary</t>
  </si>
  <si>
    <t>08/30/2012</t>
  </si>
  <si>
    <t>FY 2011</t>
  </si>
  <si>
    <t>--</t>
  </si>
  <si>
    <t>Total 9 Months</t>
  </si>
  <si>
    <t>National Data Bank Version 8.2 PRELOAD -U.S. Summary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</si>
</sst>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
  </numFmts>
  <fonts count="38">
    <font>
      <sz val="10"/>
      <name val="Arial"/>
      <family val="0"/>
    </font>
    <font>
      <u val="single"/>
      <sz val="10"/>
      <color indexed="39"/>
      <name val="Arial"/>
      <family val="0"/>
    </font>
    <font>
      <u val="single"/>
      <sz val="10"/>
      <color indexed="36"/>
      <name val="Arial"/>
      <family val="0"/>
    </font>
    <font>
      <sz val="8"/>
      <name val="Arial"/>
      <family val="0"/>
    </font>
    <font>
      <b/>
      <sz val="8"/>
      <name val="Arial"/>
      <family val="0"/>
    </font>
    <font>
      <sz val="11"/>
      <color indexed="8"/>
      <name val="Calibri"/>
      <family val="0"/>
    </font>
    <font>
      <sz val="11"/>
      <color indexed="9"/>
      <name val="Calibri"/>
      <family val="0"/>
    </font>
    <font>
      <sz val="11"/>
      <color indexed="36"/>
      <name val="Calibri"/>
      <family val="0"/>
    </font>
    <font>
      <b/>
      <sz val="11"/>
      <color indexed="52"/>
      <name val="Calibri"/>
      <family val="0"/>
    </font>
    <font>
      <b/>
      <sz val="11"/>
      <color indexed="9"/>
      <name val="Calibri"/>
      <family val="0"/>
    </font>
    <font>
      <i/>
      <sz val="11"/>
      <color indexed="23"/>
      <name val="Calibri"/>
      <family val="0"/>
    </font>
    <font>
      <sz val="11"/>
      <color indexed="17"/>
      <name val="Calibri"/>
      <family val="0"/>
    </font>
    <font>
      <b/>
      <sz val="15"/>
      <color indexed="56"/>
      <name val="Calibri"/>
      <family val="0"/>
    </font>
    <font>
      <b/>
      <sz val="13"/>
      <color indexed="56"/>
      <name val="Calibri"/>
      <family val="0"/>
    </font>
    <font>
      <b/>
      <sz val="11"/>
      <color indexed="56"/>
      <name val="Calibri"/>
      <family val="0"/>
    </font>
    <font>
      <sz val="11"/>
      <color indexed="62"/>
      <name val="Calibri"/>
      <family val="0"/>
    </font>
    <font>
      <sz val="11"/>
      <color indexed="52"/>
      <name val="Calibri"/>
      <family val="0"/>
    </font>
    <font>
      <sz val="11"/>
      <color indexed="60"/>
      <name val="Calibri"/>
      <family val="0"/>
    </font>
    <font>
      <b/>
      <sz val="11"/>
      <color indexed="63"/>
      <name val="Calibri"/>
      <family val="0"/>
    </font>
    <font>
      <b/>
      <sz val="18"/>
      <color indexed="56"/>
      <name val="Cambria"/>
      <family val="0"/>
    </font>
    <font>
      <b/>
      <sz val="11"/>
      <color indexed="8"/>
      <name val="Calibri"/>
      <family val="0"/>
    </font>
    <font>
      <sz val="11"/>
      <color indexed="10"/>
      <name val="Calibri"/>
      <family val="0"/>
    </font>
    <font>
      <sz val="11"/>
      <color theme="1"/>
      <name val="Calibri"/>
      <family val="0"/>
    </font>
    <font>
      <sz val="11"/>
      <color theme="0"/>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mbria"/>
      <family val="0"/>
    </font>
    <font>
      <b/>
      <sz val="11"/>
      <color theme="1"/>
      <name val="Calibri"/>
      <family val="0"/>
    </font>
    <font>
      <sz val="11"/>
      <color rgb="FFFF0000"/>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22" fillId="2" borderId="0" applyNumberFormat="0" applyBorder="0">
      <alignment/>
      <protection/>
    </xf>
    <xf numFmtId="0" fontId="22" fillId="3" borderId="0" applyNumberFormat="0" applyBorder="0">
      <alignment/>
      <protection/>
    </xf>
    <xf numFmtId="0" fontId="22" fillId="4" borderId="0" applyNumberFormat="0" applyBorder="0">
      <alignment/>
      <protection/>
    </xf>
    <xf numFmtId="0" fontId="22" fillId="5" borderId="0" applyNumberFormat="0" applyBorder="0">
      <alignment/>
      <protection/>
    </xf>
    <xf numFmtId="0" fontId="22" fillId="6" borderId="0" applyNumberFormat="0" applyBorder="0">
      <alignment/>
      <protection/>
    </xf>
    <xf numFmtId="0" fontId="22" fillId="7" borderId="0" applyNumberFormat="0" applyBorder="0">
      <alignment/>
      <protection/>
    </xf>
    <xf numFmtId="0" fontId="22" fillId="8" borderId="0" applyNumberFormat="0" applyBorder="0">
      <alignment/>
      <protection/>
    </xf>
    <xf numFmtId="0" fontId="22" fillId="9" borderId="0" applyNumberFormat="0" applyBorder="0">
      <alignment/>
      <protection/>
    </xf>
    <xf numFmtId="0" fontId="22" fillId="10" borderId="0" applyNumberFormat="0" applyBorder="0">
      <alignment/>
      <protection/>
    </xf>
    <xf numFmtId="0" fontId="22" fillId="11" borderId="0" applyNumberFormat="0" applyBorder="0">
      <alignment/>
      <protection/>
    </xf>
    <xf numFmtId="0" fontId="22" fillId="12" borderId="0" applyNumberFormat="0" applyBorder="0">
      <alignment/>
      <protection/>
    </xf>
    <xf numFmtId="0" fontId="22" fillId="13" borderId="0" applyNumberFormat="0" applyBorder="0">
      <alignment/>
      <protection/>
    </xf>
    <xf numFmtId="0" fontId="23" fillId="14" borderId="0" applyNumberFormat="0" applyBorder="0">
      <alignment/>
      <protection/>
    </xf>
    <xf numFmtId="0" fontId="23" fillId="15" borderId="0" applyNumberFormat="0" applyBorder="0">
      <alignment/>
      <protection/>
    </xf>
    <xf numFmtId="0" fontId="23" fillId="10" borderId="0" applyNumberFormat="0" applyBorder="0">
      <alignment/>
      <protection/>
    </xf>
    <xf numFmtId="0" fontId="23" fillId="16" borderId="0" applyNumberFormat="0" applyBorder="0">
      <alignment/>
      <protection/>
    </xf>
    <xf numFmtId="0" fontId="23" fillId="17" borderId="0" applyNumberFormat="0" applyBorder="0">
      <alignment/>
      <protection/>
    </xf>
    <xf numFmtId="0" fontId="23" fillId="18" borderId="0" applyNumberFormat="0" applyBorder="0">
      <alignment/>
      <protection/>
    </xf>
    <xf numFmtId="0" fontId="23" fillId="19" borderId="0" applyNumberFormat="0" applyBorder="0">
      <alignment/>
      <protection/>
    </xf>
    <xf numFmtId="0" fontId="23" fillId="20" borderId="0" applyNumberFormat="0" applyBorder="0">
      <alignment/>
      <protection/>
    </xf>
    <xf numFmtId="0" fontId="23" fillId="21" borderId="0" applyNumberFormat="0" applyBorder="0">
      <alignment/>
      <protection/>
    </xf>
    <xf numFmtId="0" fontId="23" fillId="22" borderId="0" applyNumberFormat="0" applyBorder="0">
      <alignment/>
      <protection/>
    </xf>
    <xf numFmtId="0" fontId="23" fillId="23" borderId="0" applyNumberFormat="0" applyBorder="0">
      <alignment/>
      <protection/>
    </xf>
    <xf numFmtId="0" fontId="23" fillId="24" borderId="0" applyNumberFormat="0" applyBorder="0">
      <alignment/>
      <protection/>
    </xf>
    <xf numFmtId="0" fontId="7" fillId="25" borderId="0" applyNumberFormat="0" applyBorder="0">
      <alignment/>
      <protection/>
    </xf>
    <xf numFmtId="0" fontId="24" fillId="26" borderId="1" applyNumberFormat="0">
      <alignment/>
      <protection/>
    </xf>
    <xf numFmtId="0" fontId="25" fillId="27" borderId="2" applyNumberFormat="0">
      <alignment/>
      <protection/>
    </xf>
    <xf numFmtId="43" fontId="0" fillId="0" borderId="0" applyBorder="0">
      <alignment/>
      <protection/>
    </xf>
    <xf numFmtId="41" fontId="0" fillId="0" borderId="0" applyBorder="0">
      <alignment/>
      <protection/>
    </xf>
    <xf numFmtId="44" fontId="0" fillId="0" borderId="0" applyBorder="0">
      <alignment/>
      <protection/>
    </xf>
    <xf numFmtId="42" fontId="0" fillId="0" borderId="0" applyBorder="0">
      <alignment/>
      <protection/>
    </xf>
    <xf numFmtId="0" fontId="26" fillId="0" borderId="0" applyNumberFormat="0" applyBorder="0">
      <alignment/>
      <protection/>
    </xf>
    <xf numFmtId="0" fontId="2" fillId="0" borderId="0" applyNumberFormat="0" applyBorder="0" applyAlignment="0" applyProtection="0"/>
    <xf numFmtId="0" fontId="27" fillId="28" borderId="0" applyNumberFormat="0" applyBorder="0">
      <alignment/>
      <protection/>
    </xf>
    <xf numFmtId="0" fontId="28" fillId="0" borderId="3" applyNumberFormat="0">
      <alignment/>
      <protection/>
    </xf>
    <xf numFmtId="0" fontId="29" fillId="0" borderId="4" applyNumberFormat="0">
      <alignment/>
      <protection/>
    </xf>
    <xf numFmtId="0" fontId="30" fillId="0" borderId="5" applyNumberFormat="0">
      <alignment/>
      <protection/>
    </xf>
    <xf numFmtId="0" fontId="30" fillId="0" borderId="0" applyNumberFormat="0" applyBorder="0">
      <alignment/>
      <protection/>
    </xf>
    <xf numFmtId="0" fontId="1" fillId="0" borderId="0" applyNumberFormat="0" applyBorder="0" applyAlignment="0" applyProtection="0"/>
    <xf numFmtId="0" fontId="31" fillId="29" borderId="1" applyNumberFormat="0">
      <alignment/>
      <protection/>
    </xf>
    <xf numFmtId="0" fontId="32" fillId="0" borderId="6" applyNumberFormat="0">
      <alignment/>
      <protection/>
    </xf>
    <xf numFmtId="0" fontId="33" fillId="30" borderId="0" applyNumberFormat="0" applyBorder="0">
      <alignment/>
      <protection/>
    </xf>
    <xf numFmtId="0" fontId="0" fillId="0" borderId="0">
      <alignment/>
      <protection/>
    </xf>
    <xf numFmtId="0" fontId="0" fillId="31" borderId="7" applyNumberFormat="0">
      <alignment/>
      <protection/>
    </xf>
    <xf numFmtId="0" fontId="34" fillId="26" borderId="8" applyNumberFormat="0">
      <alignment/>
      <protection/>
    </xf>
    <xf numFmtId="9" fontId="0" fillId="0" borderId="0" applyBorder="0">
      <alignment/>
      <protection/>
    </xf>
    <xf numFmtId="0" fontId="35" fillId="0" borderId="0" applyNumberFormat="0" applyBorder="0">
      <alignment/>
      <protection/>
    </xf>
    <xf numFmtId="0" fontId="36" fillId="0" borderId="9" applyNumberFormat="0">
      <alignment/>
      <protection/>
    </xf>
    <xf numFmtId="0" fontId="37" fillId="0" borderId="0" applyNumberFormat="0" applyBorder="0">
      <alignment/>
      <protection/>
    </xf>
  </cellStyleXfs>
  <cellXfs count="63">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3" fillId="0" borderId="0" xfId="0" applyFont="1" applyAlignment="1">
      <alignment horizontal="left"/>
    </xf>
    <xf numFmtId="0" fontId="3" fillId="0" borderId="10" xfId="0" applyFont="1" applyBorder="1" applyAlignment="1">
      <alignment/>
    </xf>
    <xf numFmtId="0" fontId="4" fillId="0" borderId="0" xfId="0" applyFont="1" applyAlignment="1">
      <alignment horizontal="center"/>
    </xf>
    <xf numFmtId="0" fontId="4" fillId="0" borderId="10" xfId="0" applyFont="1" applyBorder="1" applyAlignment="1">
      <alignment/>
    </xf>
    <xf numFmtId="0" fontId="4" fillId="0" borderId="10" xfId="0" applyFont="1" applyBorder="1" applyAlignment="1">
      <alignment horizontal="center"/>
    </xf>
    <xf numFmtId="0" fontId="3" fillId="0" borderId="10" xfId="0" applyFont="1" applyBorder="1" applyAlignment="1">
      <alignment horizontal="left"/>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3" fontId="3" fillId="0" borderId="0" xfId="0" applyNumberFormat="1" applyFont="1" applyAlignment="1">
      <alignment horizontal="right"/>
    </xf>
    <xf numFmtId="0" fontId="4" fillId="0" borderId="13" xfId="0" applyFont="1" applyBorder="1" applyAlignment="1">
      <alignment horizontal="left"/>
    </xf>
    <xf numFmtId="3" fontId="4" fillId="0" borderId="13" xfId="0" applyNumberFormat="1" applyFont="1" applyBorder="1" applyAlignment="1">
      <alignment horizontal="right"/>
    </xf>
    <xf numFmtId="0" fontId="4" fillId="0" borderId="10" xfId="0" applyFont="1" applyBorder="1" applyAlignment="1">
      <alignment horizontal="left"/>
    </xf>
    <xf numFmtId="3" fontId="4" fillId="0" borderId="10" xfId="0" applyNumberFormat="1" applyFont="1" applyBorder="1" applyAlignment="1">
      <alignment horizontal="right"/>
    </xf>
    <xf numFmtId="4" fontId="3" fillId="0" borderId="0" xfId="0" applyNumberFormat="1" applyFont="1" applyAlignment="1">
      <alignment horizontal="right"/>
    </xf>
    <xf numFmtId="4" fontId="4" fillId="0" borderId="13" xfId="0" applyNumberFormat="1" applyFont="1" applyBorder="1" applyAlignment="1">
      <alignment horizontal="right"/>
    </xf>
    <xf numFmtId="4" fontId="4" fillId="0" borderId="10" xfId="0" applyNumberFormat="1" applyFont="1" applyBorder="1" applyAlignment="1">
      <alignment horizontal="right"/>
    </xf>
    <xf numFmtId="168" fontId="3" fillId="0" borderId="0" xfId="0" applyNumberFormat="1" applyFont="1" applyAlignment="1">
      <alignment horizontal="right"/>
    </xf>
    <xf numFmtId="3" fontId="3" fillId="0" borderId="10" xfId="0" applyNumberFormat="1" applyFont="1" applyBorder="1" applyAlignment="1">
      <alignment horizontal="left"/>
    </xf>
    <xf numFmtId="3" fontId="3" fillId="0" borderId="10" xfId="0" applyNumberFormat="1" applyFont="1" applyBorder="1" applyAlignment="1">
      <alignment horizontal="right"/>
    </xf>
    <xf numFmtId="168" fontId="4" fillId="0" borderId="13" xfId="0" applyNumberFormat="1" applyFont="1" applyBorder="1" applyAlignment="1">
      <alignment horizontal="right"/>
    </xf>
    <xf numFmtId="168" fontId="4" fillId="0" borderId="10" xfId="0" applyNumberFormat="1" applyFont="1" applyBorder="1" applyAlignment="1">
      <alignment horizontal="right"/>
    </xf>
    <xf numFmtId="168" fontId="3" fillId="0" borderId="10" xfId="0" applyNumberFormat="1" applyFont="1" applyBorder="1" applyAlignment="1">
      <alignment horizontal="right"/>
    </xf>
    <xf numFmtId="0" fontId="3" fillId="0" borderId="0" xfId="0" applyFont="1" applyBorder="1" applyAlignment="1">
      <alignment/>
    </xf>
    <xf numFmtId="0" fontId="4" fillId="0" borderId="0" xfId="0" applyFont="1" applyAlignment="1">
      <alignment/>
    </xf>
    <xf numFmtId="3" fontId="3" fillId="0" borderId="13" xfId="0" applyNumberFormat="1" applyFont="1" applyBorder="1" applyAlignment="1">
      <alignment horizontal="right"/>
    </xf>
    <xf numFmtId="0" fontId="0" fillId="0" borderId="0" xfId="0" applyFill="1" applyAlignment="1">
      <alignment/>
    </xf>
    <xf numFmtId="0" fontId="0" fillId="0" borderId="0" xfId="0" applyFont="1" applyAlignment="1">
      <alignment/>
    </xf>
    <xf numFmtId="0" fontId="3" fillId="0" borderId="0" xfId="0" applyFont="1" applyBorder="1" applyAlignment="1">
      <alignment horizontal="left"/>
    </xf>
    <xf numFmtId="0" fontId="4" fillId="0" borderId="12" xfId="0" applyFont="1" applyFill="1" applyBorder="1" applyAlignment="1">
      <alignment horizontal="center" vertical="center" wrapText="1"/>
    </xf>
    <xf numFmtId="0" fontId="0" fillId="0" borderId="0" xfId="57" applyNumberFormat="1" applyFont="1" applyFill="1" applyBorder="1" applyAlignment="1">
      <alignment wrapText="1"/>
      <protection/>
    </xf>
    <xf numFmtId="0" fontId="3" fillId="0" borderId="13" xfId="0" applyFont="1" applyBorder="1" applyAlignment="1">
      <alignment/>
    </xf>
    <xf numFmtId="0" fontId="3" fillId="0" borderId="10" xfId="0" applyFont="1" applyBorder="1" applyAlignment="1">
      <alignment/>
    </xf>
    <xf numFmtId="0" fontId="3" fillId="0" borderId="0" xfId="0" applyFont="1" applyAlignment="1">
      <alignment horizontal="center"/>
    </xf>
    <xf numFmtId="0" fontId="3" fillId="0" borderId="0" xfId="0" applyNumberFormat="1" applyFont="1" applyAlignment="1">
      <alignment horizontal="left" vertical="top" wrapText="1"/>
    </xf>
    <xf numFmtId="0" fontId="3" fillId="0" borderId="0" xfId="0" applyFont="1" applyAlignment="1">
      <alignment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xf>
    <xf numFmtId="0" fontId="0" fillId="0" borderId="0" xfId="0" applyAlignment="1">
      <alignment horizontal="center"/>
    </xf>
    <xf numFmtId="0" fontId="4" fillId="0" borderId="10" xfId="0" applyFont="1" applyBorder="1" applyAlignment="1">
      <alignment horizontal="center"/>
    </xf>
    <xf numFmtId="0" fontId="0" fillId="0" borderId="10" xfId="0" applyBorder="1" applyAlignment="1">
      <alignment horizont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Border="1" applyAlignment="1">
      <alignment horizontal="center" vertical="center" wrapText="1"/>
    </xf>
    <xf numFmtId="0" fontId="3" fillId="0" borderId="0" xfId="0" applyFont="1" applyAlignment="1">
      <alignment horizontal="left" vertical="top" wrapText="1"/>
    </xf>
    <xf numFmtId="0" fontId="4" fillId="0" borderId="21" xfId="0" applyFont="1" applyBorder="1" applyAlignment="1">
      <alignment horizontal="center" vertical="center" wrapText="1"/>
    </xf>
    <xf numFmtId="0" fontId="3" fillId="0" borderId="0" xfId="0" applyFont="1" applyAlignment="1">
      <alignment/>
    </xf>
    <xf numFmtId="0" fontId="3" fillId="0" borderId="0" xfId="57" applyNumberFormat="1" applyFont="1" applyFill="1" applyBorder="1" applyAlignment="1">
      <alignment horizontal="left" vertical="top" wrapText="1"/>
      <protection/>
    </xf>
    <xf numFmtId="0" fontId="0" fillId="0" borderId="0" xfId="0" applyAlignment="1">
      <alignment horizontal="left" vertical="top"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Alignment="1">
      <alignment wrapText="1"/>
    </xf>
    <xf numFmtId="0" fontId="3"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3:C25"/>
  <sheetViews>
    <sheetView showGridLines="0" tabSelected="1" zoomScalePageLayoutView="0" workbookViewId="0" topLeftCell="A1">
      <selection activeCell="B1" sqref="B1"/>
    </sheetView>
  </sheetViews>
  <sheetFormatPr defaultColWidth="9.140625" defaultRowHeight="12.75"/>
  <cols>
    <col min="1" max="1" width="31.421875" style="0" customWidth="1"/>
    <col min="2" max="2" width="60.00390625" style="0" customWidth="1"/>
    <col min="3" max="3" width="30.00390625" style="0" customWidth="1"/>
  </cols>
  <sheetData>
    <row r="1" ht="24" customHeight="1"/>
    <row r="2" ht="24" customHeight="1"/>
    <row r="3" spans="1:3" ht="12" customHeight="1">
      <c r="A3" s="35" t="s">
        <v>0</v>
      </c>
      <c r="B3" s="35"/>
      <c r="C3" s="35"/>
    </row>
    <row r="4" spans="1:3" ht="12" customHeight="1">
      <c r="A4" s="35" t="s">
        <v>1</v>
      </c>
      <c r="B4" s="35"/>
      <c r="C4" s="35"/>
    </row>
    <row r="5" ht="24" customHeight="1"/>
    <row r="6" ht="24" customHeight="1"/>
    <row r="7" ht="24" customHeight="1"/>
    <row r="8" spans="1:3" ht="24" customHeight="1">
      <c r="A8" s="35" t="s">
        <v>391</v>
      </c>
      <c r="B8" s="35"/>
      <c r="C8" s="35"/>
    </row>
    <row r="9" spans="1:3" ht="24" customHeight="1">
      <c r="A9" s="35" t="s">
        <v>392</v>
      </c>
      <c r="B9" s="35"/>
      <c r="C9" s="35"/>
    </row>
    <row r="10" spans="1:3" ht="24" customHeight="1">
      <c r="A10" s="35" t="s">
        <v>393</v>
      </c>
      <c r="B10" s="35"/>
      <c r="C10" s="35"/>
    </row>
    <row r="11" ht="24" customHeight="1"/>
    <row r="12" ht="24" customHeight="1"/>
    <row r="13" spans="1:3" ht="24" customHeight="1">
      <c r="A13" s="35" t="s">
        <v>2</v>
      </c>
      <c r="B13" s="35"/>
      <c r="C13" s="35"/>
    </row>
    <row r="14" spans="1:3" ht="24" customHeight="1">
      <c r="A14" s="35" t="s">
        <v>3</v>
      </c>
      <c r="B14" s="35"/>
      <c r="C14" s="35"/>
    </row>
    <row r="15" spans="1:3" ht="24" customHeight="1">
      <c r="A15" s="35" t="s">
        <v>4</v>
      </c>
      <c r="B15" s="35"/>
      <c r="C15" s="35"/>
    </row>
    <row r="16" spans="1:3" ht="24" customHeight="1">
      <c r="A16" s="35" t="s">
        <v>5</v>
      </c>
      <c r="B16" s="35"/>
      <c r="C16" s="35"/>
    </row>
    <row r="17" spans="1:3" ht="24" customHeight="1">
      <c r="A17" s="35" t="s">
        <v>6</v>
      </c>
      <c r="B17" s="35"/>
      <c r="C17" s="35"/>
    </row>
    <row r="18" ht="12" customHeight="1"/>
    <row r="19" ht="12" customHeight="1"/>
    <row r="20" spans="1:3" ht="7.5" customHeight="1">
      <c r="A20" s="33"/>
      <c r="B20" s="33"/>
      <c r="C20" s="33"/>
    </row>
    <row r="21" spans="1:2" ht="12" customHeight="1">
      <c r="A21" s="2" t="s">
        <v>7</v>
      </c>
      <c r="B21" s="3" t="s">
        <v>8</v>
      </c>
    </row>
    <row r="22" spans="1:2" ht="12" customHeight="1">
      <c r="A22" s="1"/>
      <c r="B22" s="3" t="s">
        <v>9</v>
      </c>
    </row>
    <row r="23" spans="1:2" ht="18" customHeight="1">
      <c r="A23" s="1"/>
      <c r="B23" s="3" t="s">
        <v>10</v>
      </c>
    </row>
    <row r="24" spans="1:2" ht="12" customHeight="1">
      <c r="A24" s="1"/>
      <c r="B24" s="3" t="s">
        <v>11</v>
      </c>
    </row>
    <row r="25" spans="1:3" ht="7.5" customHeight="1">
      <c r="A25" s="34"/>
      <c r="B25" s="34"/>
      <c r="C25" s="34"/>
    </row>
  </sheetData>
  <sheetProtection/>
  <mergeCells count="12">
    <mergeCell ref="A3:C3"/>
    <mergeCell ref="A4:C4"/>
    <mergeCell ref="A8:C8"/>
    <mergeCell ref="A9:C9"/>
    <mergeCell ref="A20:C20"/>
    <mergeCell ref="A25:C25"/>
    <mergeCell ref="A10:C10"/>
    <mergeCell ref="A13:C13"/>
    <mergeCell ref="A14:C14"/>
    <mergeCell ref="A15:C15"/>
    <mergeCell ref="A16:C16"/>
    <mergeCell ref="A17:C17"/>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42" t="s">
        <v>394</v>
      </c>
      <c r="B1" s="42"/>
      <c r="C1" s="42"/>
      <c r="D1" s="42"/>
      <c r="E1" s="42"/>
      <c r="F1" s="42"/>
      <c r="G1" s="42"/>
      <c r="H1" s="42"/>
      <c r="I1" s="2" t="s">
        <v>395</v>
      </c>
    </row>
    <row r="2" spans="1:9" ht="12" customHeight="1">
      <c r="A2" s="44" t="s">
        <v>95</v>
      </c>
      <c r="B2" s="44"/>
      <c r="C2" s="44"/>
      <c r="D2" s="44"/>
      <c r="E2" s="44"/>
      <c r="F2" s="44"/>
      <c r="G2" s="44"/>
      <c r="H2" s="44"/>
      <c r="I2" s="1"/>
    </row>
    <row r="3" spans="1:9" ht="24" customHeight="1">
      <c r="A3" s="46" t="s">
        <v>52</v>
      </c>
      <c r="B3" s="48" t="s">
        <v>96</v>
      </c>
      <c r="C3" s="54"/>
      <c r="D3" s="49"/>
      <c r="E3" s="48" t="s">
        <v>97</v>
      </c>
      <c r="F3" s="54"/>
      <c r="G3" s="49"/>
      <c r="H3" s="38" t="s">
        <v>220</v>
      </c>
      <c r="I3" s="40" t="s">
        <v>221</v>
      </c>
    </row>
    <row r="4" spans="1:9" ht="24" customHeight="1">
      <c r="A4" s="47"/>
      <c r="B4" s="10" t="s">
        <v>81</v>
      </c>
      <c r="C4" s="10" t="s">
        <v>82</v>
      </c>
      <c r="D4" s="10" t="s">
        <v>98</v>
      </c>
      <c r="E4" s="10" t="s">
        <v>81</v>
      </c>
      <c r="F4" s="10" t="s">
        <v>82</v>
      </c>
      <c r="G4" s="10" t="s">
        <v>98</v>
      </c>
      <c r="H4" s="39"/>
      <c r="I4" s="41"/>
    </row>
    <row r="5" spans="1:9" ht="12" customHeight="1">
      <c r="A5" s="1"/>
      <c r="B5" s="33" t="str">
        <f>REPT("-",90)&amp;" Number "&amp;REPT("-",90)</f>
        <v>------------------------------------------------------------------------------------------ Number ------------------------------------------------------------------------------------------</v>
      </c>
      <c r="C5" s="33"/>
      <c r="D5" s="33"/>
      <c r="E5" s="33"/>
      <c r="F5" s="33"/>
      <c r="G5" s="33"/>
      <c r="H5" s="33"/>
      <c r="I5" s="33"/>
    </row>
    <row r="6" ht="12" customHeight="1">
      <c r="A6" s="3" t="s">
        <v>396</v>
      </c>
    </row>
    <row r="7" spans="1:9" ht="12" customHeight="1">
      <c r="A7" s="2" t="str">
        <f>"Oct "&amp;RIGHT(A6,4)-1</f>
        <v>Oct 2010</v>
      </c>
      <c r="B7" s="11">
        <v>12667875</v>
      </c>
      <c r="C7" s="11">
        <v>2104411</v>
      </c>
      <c r="D7" s="11">
        <v>14772286</v>
      </c>
      <c r="E7" s="11">
        <v>156657067</v>
      </c>
      <c r="F7" s="11">
        <v>16058084</v>
      </c>
      <c r="G7" s="11">
        <v>172715151</v>
      </c>
      <c r="H7" s="11">
        <v>11386299</v>
      </c>
      <c r="I7" s="16">
        <v>19.89</v>
      </c>
    </row>
    <row r="8" spans="1:9" ht="12" customHeight="1">
      <c r="A8" s="2" t="str">
        <f>"Nov "&amp;RIGHT(A6,4)-1</f>
        <v>Nov 2010</v>
      </c>
      <c r="B8" s="11">
        <v>11910648</v>
      </c>
      <c r="C8" s="11">
        <v>1982949</v>
      </c>
      <c r="D8" s="11">
        <v>13893597</v>
      </c>
      <c r="E8" s="11">
        <v>143046788</v>
      </c>
      <c r="F8" s="11">
        <v>14648369</v>
      </c>
      <c r="G8" s="11">
        <v>157695157</v>
      </c>
      <c r="H8" s="11">
        <v>11481367</v>
      </c>
      <c r="I8" s="16">
        <v>17.9473</v>
      </c>
    </row>
    <row r="9" spans="1:9" ht="12" customHeight="1">
      <c r="A9" s="2" t="str">
        <f>"Dec "&amp;RIGHT(A6,4)-1</f>
        <v>Dec 2010</v>
      </c>
      <c r="B9" s="11">
        <v>9184595</v>
      </c>
      <c r="C9" s="11">
        <v>1534459</v>
      </c>
      <c r="D9" s="11">
        <v>10719054</v>
      </c>
      <c r="E9" s="11">
        <v>105220809</v>
      </c>
      <c r="F9" s="11">
        <v>10771887</v>
      </c>
      <c r="G9" s="11">
        <v>115992696</v>
      </c>
      <c r="H9" s="11">
        <v>11024895</v>
      </c>
      <c r="I9" s="16">
        <v>13.7602</v>
      </c>
    </row>
    <row r="10" spans="1:9" ht="12" customHeight="1">
      <c r="A10" s="2" t="str">
        <f>"Jan "&amp;RIGHT(A6,4)</f>
        <v>Jan 2011</v>
      </c>
      <c r="B10" s="11">
        <v>11292479</v>
      </c>
      <c r="C10" s="11">
        <v>1859755</v>
      </c>
      <c r="D10" s="11">
        <v>13152234</v>
      </c>
      <c r="E10" s="11">
        <v>134884687</v>
      </c>
      <c r="F10" s="11">
        <v>13737881</v>
      </c>
      <c r="G10" s="11">
        <v>148622568</v>
      </c>
      <c r="H10" s="11">
        <v>10745858</v>
      </c>
      <c r="I10" s="16">
        <v>17.945</v>
      </c>
    </row>
    <row r="11" spans="1:9" ht="12" customHeight="1">
      <c r="A11" s="2" t="str">
        <f>"Feb "&amp;RIGHT(A6,4)</f>
        <v>Feb 2011</v>
      </c>
      <c r="B11" s="11">
        <v>11165618</v>
      </c>
      <c r="C11" s="11">
        <v>1819823</v>
      </c>
      <c r="D11" s="11">
        <v>12985441</v>
      </c>
      <c r="E11" s="11">
        <v>135706597</v>
      </c>
      <c r="F11" s="11">
        <v>13737913</v>
      </c>
      <c r="G11" s="11">
        <v>149444510</v>
      </c>
      <c r="H11" s="11">
        <v>11009393</v>
      </c>
      <c r="I11" s="16">
        <v>17.5787</v>
      </c>
    </row>
    <row r="12" spans="1:9" ht="12" customHeight="1">
      <c r="A12" s="2" t="str">
        <f>"Mar "&amp;RIGHT(A6,4)</f>
        <v>Mar 2011</v>
      </c>
      <c r="B12" s="11">
        <v>14100338</v>
      </c>
      <c r="C12" s="11">
        <v>2311885</v>
      </c>
      <c r="D12" s="11">
        <v>16412223</v>
      </c>
      <c r="E12" s="11">
        <v>164630592</v>
      </c>
      <c r="F12" s="11">
        <v>16793199</v>
      </c>
      <c r="G12" s="11">
        <v>181423791</v>
      </c>
      <c r="H12" s="11">
        <v>11461220</v>
      </c>
      <c r="I12" s="16">
        <v>20.6657</v>
      </c>
    </row>
    <row r="13" spans="1:9" ht="12" customHeight="1">
      <c r="A13" s="2" t="str">
        <f>"Apr "&amp;RIGHT(A6,4)</f>
        <v>Apr 2011</v>
      </c>
      <c r="B13" s="11">
        <v>12565264</v>
      </c>
      <c r="C13" s="11">
        <v>2052720</v>
      </c>
      <c r="D13" s="11">
        <v>14617984</v>
      </c>
      <c r="E13" s="11">
        <v>143139767</v>
      </c>
      <c r="F13" s="11">
        <v>14444904</v>
      </c>
      <c r="G13" s="11">
        <v>157584671</v>
      </c>
      <c r="H13" s="11">
        <v>11450828</v>
      </c>
      <c r="I13" s="16">
        <v>18.0041</v>
      </c>
    </row>
    <row r="14" spans="1:9" ht="12" customHeight="1">
      <c r="A14" s="2" t="str">
        <f>"May "&amp;RIGHT(A6,4)</f>
        <v>May 2011</v>
      </c>
      <c r="B14" s="11">
        <v>14408484</v>
      </c>
      <c r="C14" s="11">
        <v>2297622</v>
      </c>
      <c r="D14" s="11">
        <v>16706106</v>
      </c>
      <c r="E14" s="11">
        <v>162400307</v>
      </c>
      <c r="F14" s="11">
        <v>16202603</v>
      </c>
      <c r="G14" s="11">
        <v>178602910</v>
      </c>
      <c r="H14" s="11">
        <v>11444410</v>
      </c>
      <c r="I14" s="16">
        <v>20.3361</v>
      </c>
    </row>
    <row r="15" spans="1:9" ht="12" customHeight="1">
      <c r="A15" s="2" t="str">
        <f>"Jun "&amp;RIGHT(A6,4)</f>
        <v>Jun 2011</v>
      </c>
      <c r="B15" s="11">
        <v>3944282</v>
      </c>
      <c r="C15" s="11">
        <v>543428</v>
      </c>
      <c r="D15" s="11">
        <v>4487710</v>
      </c>
      <c r="E15" s="11">
        <v>47131738</v>
      </c>
      <c r="F15" s="11">
        <v>4067797</v>
      </c>
      <c r="G15" s="11">
        <v>51199535</v>
      </c>
      <c r="H15" s="11">
        <v>5796681</v>
      </c>
      <c r="I15" s="16">
        <v>11.0539</v>
      </c>
    </row>
    <row r="16" spans="1:9" ht="12" customHeight="1">
      <c r="A16" s="2" t="str">
        <f>"Jul "&amp;RIGHT(A6,4)</f>
        <v>Jul 2011</v>
      </c>
      <c r="B16" s="11">
        <v>558584</v>
      </c>
      <c r="C16" s="11">
        <v>21433</v>
      </c>
      <c r="D16" s="11">
        <v>580017</v>
      </c>
      <c r="E16" s="11">
        <v>9195704</v>
      </c>
      <c r="F16" s="11">
        <v>272098</v>
      </c>
      <c r="G16" s="11">
        <v>9467802</v>
      </c>
      <c r="H16" s="11">
        <v>563847</v>
      </c>
      <c r="I16" s="16">
        <v>19.0211</v>
      </c>
    </row>
    <row r="17" spans="1:9" ht="12" customHeight="1">
      <c r="A17" s="2" t="str">
        <f>"Aug "&amp;RIGHT(A6,4)</f>
        <v>Aug 2011</v>
      </c>
      <c r="B17" s="11">
        <v>3136199</v>
      </c>
      <c r="C17" s="11">
        <v>438883</v>
      </c>
      <c r="D17" s="11">
        <v>3575082</v>
      </c>
      <c r="E17" s="11">
        <v>64711051</v>
      </c>
      <c r="F17" s="11">
        <v>5675897</v>
      </c>
      <c r="G17" s="11">
        <v>70386948</v>
      </c>
      <c r="H17" s="11">
        <v>6991523</v>
      </c>
      <c r="I17" s="16">
        <v>12.6525</v>
      </c>
    </row>
    <row r="18" spans="1:9" ht="12" customHeight="1">
      <c r="A18" s="2" t="str">
        <f>"Sep "&amp;RIGHT(A6,4)</f>
        <v>Sep 2011</v>
      </c>
      <c r="B18" s="11">
        <v>10586446</v>
      </c>
      <c r="C18" s="11">
        <v>1749835</v>
      </c>
      <c r="D18" s="11">
        <v>12336281</v>
      </c>
      <c r="E18" s="11">
        <v>170089085</v>
      </c>
      <c r="F18" s="11">
        <v>17123150</v>
      </c>
      <c r="G18" s="11">
        <v>187212235</v>
      </c>
      <c r="H18" s="11">
        <v>11568409</v>
      </c>
      <c r="I18" s="16">
        <v>20.6182</v>
      </c>
    </row>
    <row r="19" spans="1:9" ht="12" customHeight="1">
      <c r="A19" s="12" t="s">
        <v>57</v>
      </c>
      <c r="B19" s="13">
        <v>115520812</v>
      </c>
      <c r="C19" s="13">
        <v>18717203</v>
      </c>
      <c r="D19" s="13">
        <v>134238015</v>
      </c>
      <c r="E19" s="13">
        <v>1436814192</v>
      </c>
      <c r="F19" s="13">
        <v>143533782</v>
      </c>
      <c r="G19" s="13">
        <v>1580347974</v>
      </c>
      <c r="H19" s="13">
        <v>11285853.2222</v>
      </c>
      <c r="I19" s="17">
        <v>177.7992</v>
      </c>
    </row>
    <row r="20" spans="1:9" ht="12" customHeight="1">
      <c r="A20" s="14" t="s">
        <v>398</v>
      </c>
      <c r="B20" s="15">
        <v>101239583</v>
      </c>
      <c r="C20" s="15">
        <v>16507052</v>
      </c>
      <c r="D20" s="15">
        <v>117746635</v>
      </c>
      <c r="E20" s="15">
        <v>1192818352</v>
      </c>
      <c r="F20" s="15">
        <v>120462637</v>
      </c>
      <c r="G20" s="15">
        <v>1313280989</v>
      </c>
      <c r="H20" s="15">
        <v>11250533.75</v>
      </c>
      <c r="I20" s="18">
        <v>157.181</v>
      </c>
    </row>
    <row r="21" ht="12" customHeight="1">
      <c r="A21" s="3" t="str">
        <f>"FY "&amp;RIGHT(A6,4)+1</f>
        <v>FY 2012</v>
      </c>
    </row>
    <row r="22" spans="1:9" ht="12" customHeight="1">
      <c r="A22" s="2" t="str">
        <f>"Oct "&amp;RIGHT(A6,4)</f>
        <v>Oct 2011</v>
      </c>
      <c r="B22" s="11">
        <v>10582594</v>
      </c>
      <c r="C22" s="11">
        <v>1801246</v>
      </c>
      <c r="D22" s="11">
        <v>12383840</v>
      </c>
      <c r="E22" s="11">
        <v>166150619</v>
      </c>
      <c r="F22" s="11">
        <v>17332319</v>
      </c>
      <c r="G22" s="11">
        <v>183482938</v>
      </c>
      <c r="H22" s="11">
        <v>11919882</v>
      </c>
      <c r="I22" s="16">
        <v>19.7313</v>
      </c>
    </row>
    <row r="23" spans="1:9" ht="12" customHeight="1">
      <c r="A23" s="2" t="str">
        <f>"Nov "&amp;RIGHT(A6,4)</f>
        <v>Nov 2011</v>
      </c>
      <c r="B23" s="11">
        <v>9996131</v>
      </c>
      <c r="C23" s="11">
        <v>1715713</v>
      </c>
      <c r="D23" s="11">
        <v>11711844</v>
      </c>
      <c r="E23" s="11">
        <v>155975092</v>
      </c>
      <c r="F23" s="11">
        <v>16388159</v>
      </c>
      <c r="G23" s="11">
        <v>172363251</v>
      </c>
      <c r="H23" s="11">
        <v>12176742</v>
      </c>
      <c r="I23" s="16">
        <v>18.0443</v>
      </c>
    </row>
    <row r="24" spans="1:9" ht="12" customHeight="1">
      <c r="A24" s="2" t="str">
        <f>"Dec "&amp;RIGHT(A6,4)</f>
        <v>Dec 2011</v>
      </c>
      <c r="B24" s="11">
        <v>7882335</v>
      </c>
      <c r="C24" s="11">
        <v>1346111</v>
      </c>
      <c r="D24" s="11">
        <v>9228446</v>
      </c>
      <c r="E24" s="11">
        <v>117795763</v>
      </c>
      <c r="F24" s="11">
        <v>12273365</v>
      </c>
      <c r="G24" s="11">
        <v>130069128</v>
      </c>
      <c r="H24" s="11">
        <v>11733832</v>
      </c>
      <c r="I24" s="16">
        <v>14.1371</v>
      </c>
    </row>
    <row r="25" spans="1:9" ht="12" customHeight="1">
      <c r="A25" s="2" t="str">
        <f>"Jan "&amp;RIGHT(A6,4)+1</f>
        <v>Jan 2012</v>
      </c>
      <c r="B25" s="11">
        <v>10215684</v>
      </c>
      <c r="C25" s="11">
        <v>1742562</v>
      </c>
      <c r="D25" s="11">
        <v>11958246</v>
      </c>
      <c r="E25" s="11">
        <v>158145051</v>
      </c>
      <c r="F25" s="11">
        <v>16491400</v>
      </c>
      <c r="G25" s="11">
        <v>174636451</v>
      </c>
      <c r="H25" s="11">
        <v>11678780</v>
      </c>
      <c r="I25" s="16">
        <v>18.9711</v>
      </c>
    </row>
    <row r="26" spans="1:9" ht="12" customHeight="1">
      <c r="A26" s="2" t="str">
        <f>"Feb "&amp;RIGHT(A6,4)+1</f>
        <v>Feb 2012</v>
      </c>
      <c r="B26" s="11">
        <v>10617864</v>
      </c>
      <c r="C26" s="11">
        <v>1789733</v>
      </c>
      <c r="D26" s="11">
        <v>12407597</v>
      </c>
      <c r="E26" s="11">
        <v>166450777</v>
      </c>
      <c r="F26" s="11">
        <v>17245228</v>
      </c>
      <c r="G26" s="11">
        <v>183696005</v>
      </c>
      <c r="H26" s="11">
        <v>11964166</v>
      </c>
      <c r="I26" s="16">
        <v>19.4318</v>
      </c>
    </row>
    <row r="27" spans="1:9" ht="12" customHeight="1">
      <c r="A27" s="2" t="str">
        <f>"Mar "&amp;RIGHT(A6,4)+1</f>
        <v>Mar 2012</v>
      </c>
      <c r="B27" s="11">
        <v>10985366</v>
      </c>
      <c r="C27" s="11">
        <v>1858411</v>
      </c>
      <c r="D27" s="11">
        <v>12843777</v>
      </c>
      <c r="E27" s="11">
        <v>168237647</v>
      </c>
      <c r="F27" s="11">
        <v>17454621</v>
      </c>
      <c r="G27" s="11">
        <v>185692268</v>
      </c>
      <c r="H27" s="11">
        <v>11983501</v>
      </c>
      <c r="I27" s="16">
        <v>19.7073</v>
      </c>
    </row>
    <row r="28" spans="1:9" ht="12" customHeight="1">
      <c r="A28" s="2" t="str">
        <f>"Apr "&amp;RIGHT(A6,4)+1</f>
        <v>Apr 2012</v>
      </c>
      <c r="B28" s="11">
        <v>9913837</v>
      </c>
      <c r="C28" s="11">
        <v>1669432</v>
      </c>
      <c r="D28" s="11">
        <v>11583269</v>
      </c>
      <c r="E28" s="11">
        <v>152584941</v>
      </c>
      <c r="F28" s="11">
        <v>15637338</v>
      </c>
      <c r="G28" s="11">
        <v>168222279</v>
      </c>
      <c r="H28" s="11">
        <v>12064334</v>
      </c>
      <c r="I28" s="16">
        <v>17.699</v>
      </c>
    </row>
    <row r="29" spans="1:9" ht="12" customHeight="1">
      <c r="A29" s="2" t="str">
        <f>"May "&amp;RIGHT(A6,4)+1</f>
        <v>May 2012</v>
      </c>
      <c r="B29" s="11">
        <v>12350738</v>
      </c>
      <c r="C29" s="11">
        <v>2004719</v>
      </c>
      <c r="D29" s="11">
        <v>14355457</v>
      </c>
      <c r="E29" s="11">
        <v>171209424</v>
      </c>
      <c r="F29" s="11">
        <v>17029630</v>
      </c>
      <c r="G29" s="11">
        <v>188239054</v>
      </c>
      <c r="H29" s="11">
        <v>11843715</v>
      </c>
      <c r="I29" s="16">
        <v>20.2104</v>
      </c>
    </row>
    <row r="30" spans="1:9" ht="12" customHeight="1">
      <c r="A30" s="2" t="str">
        <f>"Jun "&amp;RIGHT(A6,4)+1</f>
        <v>Jun 2012</v>
      </c>
      <c r="B30" s="11">
        <v>3115139.3791</v>
      </c>
      <c r="C30" s="11">
        <v>436908.7697</v>
      </c>
      <c r="D30" s="11">
        <v>3552048.1488</v>
      </c>
      <c r="E30" s="11">
        <v>43664526.9486</v>
      </c>
      <c r="F30" s="11">
        <v>3689659.0448</v>
      </c>
      <c r="G30" s="11">
        <v>47354185.9934</v>
      </c>
      <c r="H30" s="11">
        <v>5685990.2348</v>
      </c>
      <c r="I30" s="16">
        <v>10.2509</v>
      </c>
    </row>
    <row r="31" spans="1:9" ht="12" customHeight="1">
      <c r="A31" s="2" t="str">
        <f>"Jul "&amp;RIGHT(A6,4)+1</f>
        <v>Jul 2012</v>
      </c>
      <c r="B31" s="11" t="s">
        <v>397</v>
      </c>
      <c r="C31" s="11" t="s">
        <v>397</v>
      </c>
      <c r="D31" s="11" t="s">
        <v>397</v>
      </c>
      <c r="E31" s="11" t="s">
        <v>397</v>
      </c>
      <c r="F31" s="11" t="s">
        <v>397</v>
      </c>
      <c r="G31" s="11" t="s">
        <v>397</v>
      </c>
      <c r="H31" s="11" t="s">
        <v>397</v>
      </c>
      <c r="I31" s="16" t="s">
        <v>397</v>
      </c>
    </row>
    <row r="32" spans="1:9" ht="12" customHeight="1">
      <c r="A32" s="2" t="str">
        <f>"Aug "&amp;RIGHT(A6,4)+1</f>
        <v>Aug 2012</v>
      </c>
      <c r="B32" s="11" t="s">
        <v>397</v>
      </c>
      <c r="C32" s="11" t="s">
        <v>397</v>
      </c>
      <c r="D32" s="11" t="s">
        <v>397</v>
      </c>
      <c r="E32" s="11" t="s">
        <v>397</v>
      </c>
      <c r="F32" s="11" t="s">
        <v>397</v>
      </c>
      <c r="G32" s="11" t="s">
        <v>397</v>
      </c>
      <c r="H32" s="11" t="s">
        <v>397</v>
      </c>
      <c r="I32" s="16" t="s">
        <v>397</v>
      </c>
    </row>
    <row r="33" spans="1:9" ht="12" customHeight="1">
      <c r="A33" s="2" t="str">
        <f>"Sep "&amp;RIGHT(A6,4)+1</f>
        <v>Sep 2012</v>
      </c>
      <c r="B33" s="11" t="s">
        <v>397</v>
      </c>
      <c r="C33" s="11" t="s">
        <v>397</v>
      </c>
      <c r="D33" s="11" t="s">
        <v>397</v>
      </c>
      <c r="E33" s="11" t="s">
        <v>397</v>
      </c>
      <c r="F33" s="11" t="s">
        <v>397</v>
      </c>
      <c r="G33" s="11" t="s">
        <v>397</v>
      </c>
      <c r="H33" s="11" t="s">
        <v>397</v>
      </c>
      <c r="I33" s="16" t="s">
        <v>397</v>
      </c>
    </row>
    <row r="34" spans="1:9" ht="12" customHeight="1">
      <c r="A34" s="12" t="s">
        <v>57</v>
      </c>
      <c r="B34" s="13">
        <v>85659688.3791</v>
      </c>
      <c r="C34" s="13">
        <v>14364835.7697</v>
      </c>
      <c r="D34" s="13">
        <v>100024524.1488</v>
      </c>
      <c r="E34" s="13">
        <v>1300213840.9486</v>
      </c>
      <c r="F34" s="13">
        <v>133541719.0448</v>
      </c>
      <c r="G34" s="13">
        <v>1433755559.9934</v>
      </c>
      <c r="H34" s="13">
        <v>11920619</v>
      </c>
      <c r="I34" s="17">
        <v>158.1832</v>
      </c>
    </row>
    <row r="35" spans="1:9" ht="12" customHeight="1">
      <c r="A35" s="14" t="str">
        <f>"Total "&amp;MID(A20,7,LEN(A20)-13)&amp;" Months"</f>
        <v>Total 9 Months</v>
      </c>
      <c r="B35" s="15">
        <v>85659688.3791</v>
      </c>
      <c r="C35" s="15">
        <v>14364835.7697</v>
      </c>
      <c r="D35" s="15">
        <v>100024524.1488</v>
      </c>
      <c r="E35" s="15">
        <v>1300213840.9486</v>
      </c>
      <c r="F35" s="15">
        <v>133541719.0448</v>
      </c>
      <c r="G35" s="15">
        <v>1433755559.9934</v>
      </c>
      <c r="H35" s="15">
        <v>11920619</v>
      </c>
      <c r="I35" s="18">
        <v>158.1832</v>
      </c>
    </row>
    <row r="36" spans="1:9" ht="12" customHeight="1">
      <c r="A36" s="33"/>
      <c r="B36" s="33"/>
      <c r="C36" s="33"/>
      <c r="D36" s="33"/>
      <c r="E36" s="33"/>
      <c r="F36" s="33"/>
      <c r="G36" s="33"/>
      <c r="H36" s="33"/>
      <c r="I36" s="33"/>
    </row>
    <row r="37" spans="1:9" ht="69.75" customHeight="1">
      <c r="A37" s="53" t="s">
        <v>99</v>
      </c>
      <c r="B37" s="53"/>
      <c r="C37" s="53"/>
      <c r="D37" s="53"/>
      <c r="E37" s="53"/>
      <c r="F37" s="53"/>
      <c r="G37" s="53"/>
      <c r="H37" s="53"/>
      <c r="I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I3:I4"/>
    <mergeCell ref="B5:I5"/>
    <mergeCell ref="A36:I36"/>
    <mergeCell ref="A37:I37"/>
    <mergeCell ref="A1:H1"/>
    <mergeCell ref="A2:H2"/>
    <mergeCell ref="A3:A4"/>
    <mergeCell ref="B3:D3"/>
    <mergeCell ref="E3:G3"/>
    <mergeCell ref="H3:H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42" t="s">
        <v>394</v>
      </c>
      <c r="B1" s="42"/>
      <c r="C1" s="42"/>
      <c r="D1" s="42"/>
      <c r="E1" s="42"/>
      <c r="F1" s="42"/>
      <c r="G1" s="42"/>
      <c r="H1" s="42"/>
      <c r="I1" s="2" t="s">
        <v>395</v>
      </c>
    </row>
    <row r="2" spans="1:9" ht="12" customHeight="1">
      <c r="A2" s="44" t="s">
        <v>100</v>
      </c>
      <c r="B2" s="44"/>
      <c r="C2" s="44"/>
      <c r="D2" s="44"/>
      <c r="E2" s="44"/>
      <c r="F2" s="44"/>
      <c r="G2" s="44"/>
      <c r="H2" s="44"/>
      <c r="I2" s="1"/>
    </row>
    <row r="3" spans="1:9" ht="24" customHeight="1">
      <c r="A3" s="46" t="s">
        <v>52</v>
      </c>
      <c r="B3" s="48" t="s">
        <v>96</v>
      </c>
      <c r="C3" s="54"/>
      <c r="D3" s="49"/>
      <c r="E3" s="48" t="s">
        <v>97</v>
      </c>
      <c r="F3" s="54"/>
      <c r="G3" s="49"/>
      <c r="H3" s="38" t="s">
        <v>223</v>
      </c>
      <c r="I3" s="40" t="s">
        <v>224</v>
      </c>
    </row>
    <row r="4" spans="1:9" ht="24" customHeight="1">
      <c r="A4" s="47"/>
      <c r="B4" s="10" t="s">
        <v>81</v>
      </c>
      <c r="C4" s="10" t="s">
        <v>82</v>
      </c>
      <c r="D4" s="10" t="s">
        <v>57</v>
      </c>
      <c r="E4" s="10" t="s">
        <v>81</v>
      </c>
      <c r="F4" s="10" t="s">
        <v>82</v>
      </c>
      <c r="G4" s="10" t="s">
        <v>57</v>
      </c>
      <c r="H4" s="39"/>
      <c r="I4" s="41"/>
    </row>
    <row r="5" spans="1:9" ht="12" customHeight="1">
      <c r="A5" s="1"/>
      <c r="B5" s="33" t="str">
        <f>REPT("-",90)&amp;" Dollars "&amp;REPT("-",90)</f>
        <v>------------------------------------------------------------------------------------------ Dollars ------------------------------------------------------------------------------------------</v>
      </c>
      <c r="C5" s="33"/>
      <c r="D5" s="33"/>
      <c r="E5" s="33"/>
      <c r="F5" s="33"/>
      <c r="G5" s="33"/>
      <c r="H5" s="33"/>
      <c r="I5" s="33"/>
    </row>
    <row r="6" ht="12" customHeight="1">
      <c r="A6" s="3" t="s">
        <v>396</v>
      </c>
    </row>
    <row r="7" spans="1:9" ht="12" customHeight="1">
      <c r="A7" s="2" t="str">
        <f>"Oct "&amp;RIGHT(A6,4)-1</f>
        <v>Oct 2010</v>
      </c>
      <c r="B7" s="11">
        <v>18769612.92</v>
      </c>
      <c r="C7" s="11">
        <v>2488615.46</v>
      </c>
      <c r="D7" s="11">
        <v>21258228.38</v>
      </c>
      <c r="E7" s="11">
        <v>276060153.68</v>
      </c>
      <c r="F7" s="11">
        <v>23491600.5</v>
      </c>
      <c r="G7" s="11">
        <v>299551754.18</v>
      </c>
      <c r="H7" s="11">
        <v>10153367.56</v>
      </c>
      <c r="I7" s="11">
        <v>330963350.12</v>
      </c>
    </row>
    <row r="8" spans="1:9" ht="12" customHeight="1">
      <c r="A8" s="2" t="str">
        <f>"Nov "&amp;RIGHT(A6,4)-1</f>
        <v>Nov 2010</v>
      </c>
      <c r="B8" s="11">
        <v>17651963.6</v>
      </c>
      <c r="C8" s="11">
        <v>2345758.06</v>
      </c>
      <c r="D8" s="11">
        <v>19997721.66</v>
      </c>
      <c r="E8" s="11">
        <v>252103085.57</v>
      </c>
      <c r="F8" s="11">
        <v>21435376.32</v>
      </c>
      <c r="G8" s="11">
        <v>273538461.89</v>
      </c>
      <c r="H8" s="11">
        <v>8979045.56</v>
      </c>
      <c r="I8" s="11">
        <v>302515229.11</v>
      </c>
    </row>
    <row r="9" spans="1:9" ht="12" customHeight="1">
      <c r="A9" s="2" t="str">
        <f>"Dec "&amp;RIGHT(A6,4)-1</f>
        <v>Dec 2010</v>
      </c>
      <c r="B9" s="11">
        <v>13609362.2</v>
      </c>
      <c r="C9" s="11">
        <v>1815591.78</v>
      </c>
      <c r="D9" s="11">
        <v>15424953.98</v>
      </c>
      <c r="E9" s="11">
        <v>185422984.53</v>
      </c>
      <c r="F9" s="11">
        <v>15758125.91</v>
      </c>
      <c r="G9" s="11">
        <v>201181110.44</v>
      </c>
      <c r="H9" s="11">
        <v>6509307.47</v>
      </c>
      <c r="I9" s="11">
        <v>223115371.89</v>
      </c>
    </row>
    <row r="10" spans="1:9" ht="12" customHeight="1">
      <c r="A10" s="2" t="str">
        <f>"Jan "&amp;RIGHT(A6,4)</f>
        <v>Jan 2011</v>
      </c>
      <c r="B10" s="11">
        <v>16738865.64</v>
      </c>
      <c r="C10" s="11">
        <v>2200672.74</v>
      </c>
      <c r="D10" s="11">
        <v>18939538.38</v>
      </c>
      <c r="E10" s="11">
        <v>237748541.27</v>
      </c>
      <c r="F10" s="11">
        <v>20105178.89</v>
      </c>
      <c r="G10" s="11">
        <v>257853720.16</v>
      </c>
      <c r="H10" s="11">
        <v>8092283.96</v>
      </c>
      <c r="I10" s="11">
        <v>284885542.5</v>
      </c>
    </row>
    <row r="11" spans="1:9" ht="12" customHeight="1">
      <c r="A11" s="2" t="str">
        <f>"Feb "&amp;RIGHT(A6,4)</f>
        <v>Feb 2011</v>
      </c>
      <c r="B11" s="11">
        <v>16551106.16</v>
      </c>
      <c r="C11" s="11">
        <v>2153582.98</v>
      </c>
      <c r="D11" s="11">
        <v>18704689.14</v>
      </c>
      <c r="E11" s="11">
        <v>239198594.84</v>
      </c>
      <c r="F11" s="11">
        <v>20106567.55</v>
      </c>
      <c r="G11" s="11">
        <v>259305162.39</v>
      </c>
      <c r="H11" s="11">
        <v>8102891.17</v>
      </c>
      <c r="I11" s="11">
        <v>286112742.7</v>
      </c>
    </row>
    <row r="12" spans="1:9" ht="12" customHeight="1">
      <c r="A12" s="2" t="str">
        <f>"Mar "&amp;RIGHT(A6,4)</f>
        <v>Mar 2011</v>
      </c>
      <c r="B12" s="11">
        <v>20892188.72</v>
      </c>
      <c r="C12" s="11">
        <v>2733333.42</v>
      </c>
      <c r="D12" s="11">
        <v>23625522.14</v>
      </c>
      <c r="E12" s="11">
        <v>290084658.69</v>
      </c>
      <c r="F12" s="11">
        <v>24561906.78</v>
      </c>
      <c r="G12" s="11">
        <v>314646565.47</v>
      </c>
      <c r="H12" s="11">
        <v>10159903.31</v>
      </c>
      <c r="I12" s="11">
        <v>348431990.92</v>
      </c>
    </row>
    <row r="13" spans="1:9" ht="12" customHeight="1">
      <c r="A13" s="2" t="str">
        <f>"Apr "&amp;RIGHT(A6,4)</f>
        <v>Apr 2011</v>
      </c>
      <c r="B13" s="11">
        <v>18625868.48</v>
      </c>
      <c r="C13" s="11">
        <v>2428821.84</v>
      </c>
      <c r="D13" s="11">
        <v>21054690.32</v>
      </c>
      <c r="E13" s="11">
        <v>252340092.39</v>
      </c>
      <c r="F13" s="11">
        <v>21144503.41</v>
      </c>
      <c r="G13" s="11">
        <v>273484595.8</v>
      </c>
      <c r="H13" s="11">
        <v>8848637</v>
      </c>
      <c r="I13" s="11">
        <v>303387923.12</v>
      </c>
    </row>
    <row r="14" spans="1:9" ht="12" customHeight="1">
      <c r="A14" s="2" t="str">
        <f>"May "&amp;RIGHT(A6,4)</f>
        <v>May 2011</v>
      </c>
      <c r="B14" s="11">
        <v>21349308.16</v>
      </c>
      <c r="C14" s="11">
        <v>2716827.72</v>
      </c>
      <c r="D14" s="11">
        <v>24066135.88</v>
      </c>
      <c r="E14" s="11">
        <v>286125966.39</v>
      </c>
      <c r="F14" s="11">
        <v>23695349.12</v>
      </c>
      <c r="G14" s="11">
        <v>309821315.51</v>
      </c>
      <c r="H14" s="11">
        <v>9744965.38</v>
      </c>
      <c r="I14" s="11">
        <v>343632416.77</v>
      </c>
    </row>
    <row r="15" spans="1:9" ht="12" customHeight="1">
      <c r="A15" s="2" t="str">
        <f>"Jun "&amp;RIGHT(A6,4)</f>
        <v>Jun 2011</v>
      </c>
      <c r="B15" s="11">
        <v>5840130.24</v>
      </c>
      <c r="C15" s="11">
        <v>641667.6</v>
      </c>
      <c r="D15" s="11">
        <v>6481797.84</v>
      </c>
      <c r="E15" s="11">
        <v>82992647.59</v>
      </c>
      <c r="F15" s="11">
        <v>5939019.22</v>
      </c>
      <c r="G15" s="11">
        <v>88931666.81</v>
      </c>
      <c r="H15" s="11">
        <v>2181236.52</v>
      </c>
      <c r="I15" s="11">
        <v>97594701.17</v>
      </c>
    </row>
    <row r="16" spans="1:9" ht="12" customHeight="1">
      <c r="A16" s="2" t="str">
        <f>"Jul "&amp;RIGHT(A6,4)</f>
        <v>Jul 2011</v>
      </c>
      <c r="B16" s="11">
        <v>844706.99</v>
      </c>
      <c r="C16" s="11">
        <v>26163.18</v>
      </c>
      <c r="D16" s="11">
        <v>870870.17</v>
      </c>
      <c r="E16" s="11">
        <v>16579930.62</v>
      </c>
      <c r="F16" s="11">
        <v>408177.3</v>
      </c>
      <c r="G16" s="11">
        <v>16988107.92</v>
      </c>
      <c r="H16" s="11">
        <v>182974.35</v>
      </c>
      <c r="I16" s="11">
        <v>18041952.44</v>
      </c>
    </row>
    <row r="17" spans="1:9" ht="12" customHeight="1">
      <c r="A17" s="2" t="str">
        <f>"Aug "&amp;RIGHT(A6,4)</f>
        <v>Aug 2011</v>
      </c>
      <c r="B17" s="11">
        <v>4749393.99</v>
      </c>
      <c r="C17" s="11">
        <v>534916.88</v>
      </c>
      <c r="D17" s="11">
        <v>5284310.87</v>
      </c>
      <c r="E17" s="11">
        <v>116743146</v>
      </c>
      <c r="F17" s="11">
        <v>8543556.18</v>
      </c>
      <c r="G17" s="11">
        <v>125286702.18</v>
      </c>
      <c r="H17" s="11">
        <v>3924287.75</v>
      </c>
      <c r="I17" s="11">
        <v>134495300.8</v>
      </c>
    </row>
    <row r="18" spans="1:9" ht="12" customHeight="1">
      <c r="A18" s="2" t="str">
        <f>"Sep "&amp;RIGHT(A6,4)</f>
        <v>Sep 2011</v>
      </c>
      <c r="B18" s="11">
        <v>16003702.41</v>
      </c>
      <c r="C18" s="11">
        <v>2122941.6</v>
      </c>
      <c r="D18" s="11">
        <v>18126644.01</v>
      </c>
      <c r="E18" s="11">
        <v>306640235.52</v>
      </c>
      <c r="F18" s="11">
        <v>25746980.94</v>
      </c>
      <c r="G18" s="11">
        <v>332387216.46</v>
      </c>
      <c r="H18" s="11">
        <v>10539973.02</v>
      </c>
      <c r="I18" s="11">
        <v>361053833.49</v>
      </c>
    </row>
    <row r="19" spans="1:9" ht="12" customHeight="1">
      <c r="A19" s="12" t="s">
        <v>57</v>
      </c>
      <c r="B19" s="13">
        <v>171626209.51</v>
      </c>
      <c r="C19" s="13">
        <v>22208893.26</v>
      </c>
      <c r="D19" s="13">
        <v>193835102.77</v>
      </c>
      <c r="E19" s="13">
        <v>2542040037.09</v>
      </c>
      <c r="F19" s="13">
        <v>210936342.12</v>
      </c>
      <c r="G19" s="13">
        <v>2752976379.21</v>
      </c>
      <c r="H19" s="13">
        <v>87418873.05</v>
      </c>
      <c r="I19" s="13">
        <v>3034230355.03</v>
      </c>
    </row>
    <row r="20" spans="1:9" ht="12" customHeight="1">
      <c r="A20" s="14" t="s">
        <v>398</v>
      </c>
      <c r="B20" s="15">
        <v>150028406.12</v>
      </c>
      <c r="C20" s="15">
        <v>19524871.6</v>
      </c>
      <c r="D20" s="15">
        <v>169553277.72</v>
      </c>
      <c r="E20" s="15">
        <v>2102076724.95</v>
      </c>
      <c r="F20" s="15">
        <v>176237627.7</v>
      </c>
      <c r="G20" s="15">
        <v>2278314352.65</v>
      </c>
      <c r="H20" s="15">
        <v>72771637.93</v>
      </c>
      <c r="I20" s="15">
        <v>2520639268.3</v>
      </c>
    </row>
    <row r="21" ht="12" customHeight="1">
      <c r="A21" s="3" t="str">
        <f>"FY "&amp;RIGHT(A6,4)+1</f>
        <v>FY 2012</v>
      </c>
    </row>
    <row r="22" spans="1:9" ht="12" customHeight="1">
      <c r="A22" s="2" t="str">
        <f>"Oct "&amp;RIGHT(A6,4)</f>
        <v>Oct 2011</v>
      </c>
      <c r="B22" s="11">
        <v>15993548.89</v>
      </c>
      <c r="C22" s="11">
        <v>2183829.71</v>
      </c>
      <c r="D22" s="11">
        <v>18177378.6</v>
      </c>
      <c r="E22" s="11">
        <v>299460967.62</v>
      </c>
      <c r="F22" s="11">
        <v>26049661.5</v>
      </c>
      <c r="G22" s="11">
        <v>325510629.12</v>
      </c>
      <c r="H22" s="11">
        <v>10633722.01</v>
      </c>
      <c r="I22" s="11">
        <v>354321729.73</v>
      </c>
    </row>
    <row r="23" spans="1:9" ht="12" customHeight="1">
      <c r="A23" s="2" t="str">
        <f>"Nov "&amp;RIGHT(A6,4)</f>
        <v>Nov 2011</v>
      </c>
      <c r="B23" s="11">
        <v>15109694.91</v>
      </c>
      <c r="C23" s="11">
        <v>2080946.58</v>
      </c>
      <c r="D23" s="11">
        <v>17190641.49</v>
      </c>
      <c r="E23" s="11">
        <v>281166379.68</v>
      </c>
      <c r="F23" s="11">
        <v>24639027.36</v>
      </c>
      <c r="G23" s="11">
        <v>305805407.04</v>
      </c>
      <c r="H23" s="11">
        <v>9640096.92</v>
      </c>
      <c r="I23" s="11">
        <v>332636145.45</v>
      </c>
    </row>
    <row r="24" spans="1:9" ht="12" customHeight="1">
      <c r="A24" s="2" t="str">
        <f>"Dec "&amp;RIGHT(A6,4)</f>
        <v>Dec 2011</v>
      </c>
      <c r="B24" s="11">
        <v>11911697.6</v>
      </c>
      <c r="C24" s="11">
        <v>1632673.41</v>
      </c>
      <c r="D24" s="11">
        <v>13544371.01</v>
      </c>
      <c r="E24" s="11">
        <v>212276668.44</v>
      </c>
      <c r="F24" s="11">
        <v>18442726.5</v>
      </c>
      <c r="G24" s="11">
        <v>230719394.94</v>
      </c>
      <c r="H24" s="11">
        <v>7187096.54</v>
      </c>
      <c r="I24" s="11">
        <v>251450862.49</v>
      </c>
    </row>
    <row r="25" spans="1:9" ht="12" customHeight="1">
      <c r="A25" s="2" t="str">
        <f>"Jan "&amp;RIGHT(A6,4)+1</f>
        <v>Jan 2012</v>
      </c>
      <c r="B25" s="11">
        <v>15441302.04</v>
      </c>
      <c r="C25" s="11">
        <v>2113273.42</v>
      </c>
      <c r="D25" s="11">
        <v>17554575.46</v>
      </c>
      <c r="E25" s="11">
        <v>285054510.36</v>
      </c>
      <c r="F25" s="11">
        <v>24788993.34</v>
      </c>
      <c r="G25" s="11">
        <v>309843503.7</v>
      </c>
      <c r="H25" s="11">
        <v>9454487.29</v>
      </c>
      <c r="I25" s="11">
        <v>336852566.45</v>
      </c>
    </row>
    <row r="26" spans="1:9" ht="12" customHeight="1">
      <c r="A26" s="2" t="str">
        <f>"Feb "&amp;RIGHT(A6,4)+1</f>
        <v>Feb 2012</v>
      </c>
      <c r="B26" s="11">
        <v>16050350.79</v>
      </c>
      <c r="C26" s="11">
        <v>2170559.83</v>
      </c>
      <c r="D26" s="11">
        <v>18220910.62</v>
      </c>
      <c r="E26" s="11">
        <v>300034377.36</v>
      </c>
      <c r="F26" s="11">
        <v>25923666.72</v>
      </c>
      <c r="G26" s="11">
        <v>325958044.08</v>
      </c>
      <c r="H26" s="11">
        <v>9838372.83</v>
      </c>
      <c r="I26" s="11">
        <v>354017327.53</v>
      </c>
    </row>
    <row r="27" spans="1:9" ht="12" customHeight="1">
      <c r="A27" s="2" t="str">
        <f>"Mar "&amp;RIGHT(A6,4)+1</f>
        <v>Mar 2012</v>
      </c>
      <c r="B27" s="11">
        <v>16602321.11</v>
      </c>
      <c r="C27" s="11">
        <v>2252746.61</v>
      </c>
      <c r="D27" s="11">
        <v>18855067.72</v>
      </c>
      <c r="E27" s="11">
        <v>303188050.38</v>
      </c>
      <c r="F27" s="11">
        <v>26228382.48</v>
      </c>
      <c r="G27" s="11">
        <v>329416432.86</v>
      </c>
      <c r="H27" s="11">
        <v>10172023.53</v>
      </c>
      <c r="I27" s="11">
        <v>358443524.11</v>
      </c>
    </row>
    <row r="28" spans="1:9" ht="12" customHeight="1">
      <c r="A28" s="2" t="str">
        <f>"Apr "&amp;RIGHT(A6,4)+1</f>
        <v>Apr 2012</v>
      </c>
      <c r="B28" s="11">
        <v>14988103.27</v>
      </c>
      <c r="C28" s="11">
        <v>2025135.77</v>
      </c>
      <c r="D28" s="11">
        <v>17013239.04</v>
      </c>
      <c r="E28" s="11">
        <v>275123492.94</v>
      </c>
      <c r="F28" s="11">
        <v>23516571.66</v>
      </c>
      <c r="G28" s="11">
        <v>298640064.6</v>
      </c>
      <c r="H28" s="11">
        <v>9121728.04</v>
      </c>
      <c r="I28" s="11">
        <v>324775031.68</v>
      </c>
    </row>
    <row r="29" spans="1:9" ht="12" customHeight="1">
      <c r="A29" s="2" t="str">
        <f>"May "&amp;RIGHT(A6,4)+1</f>
        <v>May 2012</v>
      </c>
      <c r="B29" s="11">
        <v>18665202.98</v>
      </c>
      <c r="C29" s="11">
        <v>2430170.94</v>
      </c>
      <c r="D29" s="11">
        <v>21095373.92</v>
      </c>
      <c r="E29" s="11">
        <v>308508371.16</v>
      </c>
      <c r="F29" s="11">
        <v>25586801.16</v>
      </c>
      <c r="G29" s="11">
        <v>334095172.32</v>
      </c>
      <c r="H29" s="11">
        <v>9939956.3</v>
      </c>
      <c r="I29" s="11">
        <v>365130502.54</v>
      </c>
    </row>
    <row r="30" spans="1:9" ht="12" customHeight="1">
      <c r="A30" s="2" t="str">
        <f>"Jun "&amp;RIGHT(A6,4)+1</f>
        <v>Jun 2012</v>
      </c>
      <c r="B30" s="11">
        <v>4705815.8624</v>
      </c>
      <c r="C30" s="11">
        <v>529150.6113</v>
      </c>
      <c r="D30" s="11">
        <v>5234966.4737</v>
      </c>
      <c r="E30" s="11">
        <v>78634174.8275</v>
      </c>
      <c r="F30" s="11">
        <v>5534865.6072</v>
      </c>
      <c r="G30" s="11">
        <v>84169040.4347</v>
      </c>
      <c r="H30" s="11">
        <v>1992969.0754</v>
      </c>
      <c r="I30" s="11">
        <v>91396975.9838</v>
      </c>
    </row>
    <row r="31" spans="1:9" ht="12" customHeight="1">
      <c r="A31" s="2" t="str">
        <f>"Jul "&amp;RIGHT(A6,4)+1</f>
        <v>Jul 2012</v>
      </c>
      <c r="B31" s="11" t="s">
        <v>397</v>
      </c>
      <c r="C31" s="11" t="s">
        <v>397</v>
      </c>
      <c r="D31" s="11" t="s">
        <v>397</v>
      </c>
      <c r="E31" s="11" t="s">
        <v>397</v>
      </c>
      <c r="F31" s="11" t="s">
        <v>397</v>
      </c>
      <c r="G31" s="11" t="s">
        <v>397</v>
      </c>
      <c r="H31" s="11" t="s">
        <v>397</v>
      </c>
      <c r="I31" s="11" t="s">
        <v>397</v>
      </c>
    </row>
    <row r="32" spans="1:9" ht="12" customHeight="1">
      <c r="A32" s="2" t="str">
        <f>"Aug "&amp;RIGHT(A6,4)+1</f>
        <v>Aug 2012</v>
      </c>
      <c r="B32" s="11" t="s">
        <v>397</v>
      </c>
      <c r="C32" s="11" t="s">
        <v>397</v>
      </c>
      <c r="D32" s="11" t="s">
        <v>397</v>
      </c>
      <c r="E32" s="11" t="s">
        <v>397</v>
      </c>
      <c r="F32" s="11" t="s">
        <v>397</v>
      </c>
      <c r="G32" s="11" t="s">
        <v>397</v>
      </c>
      <c r="H32" s="11" t="s">
        <v>397</v>
      </c>
      <c r="I32" s="11" t="s">
        <v>397</v>
      </c>
    </row>
    <row r="33" spans="1:9" ht="12" customHeight="1">
      <c r="A33" s="2" t="str">
        <f>"Sep "&amp;RIGHT(A6,4)+1</f>
        <v>Sep 2012</v>
      </c>
      <c r="B33" s="11" t="s">
        <v>397</v>
      </c>
      <c r="C33" s="11" t="s">
        <v>397</v>
      </c>
      <c r="D33" s="11" t="s">
        <v>397</v>
      </c>
      <c r="E33" s="11" t="s">
        <v>397</v>
      </c>
      <c r="F33" s="11" t="s">
        <v>397</v>
      </c>
      <c r="G33" s="11" t="s">
        <v>397</v>
      </c>
      <c r="H33" s="11" t="s">
        <v>397</v>
      </c>
      <c r="I33" s="11" t="s">
        <v>397</v>
      </c>
    </row>
    <row r="34" spans="1:9" ht="12" customHeight="1">
      <c r="A34" s="12" t="s">
        <v>57</v>
      </c>
      <c r="B34" s="13">
        <v>129468037.4524</v>
      </c>
      <c r="C34" s="13">
        <v>17418486.8813</v>
      </c>
      <c r="D34" s="13">
        <v>146886524.3337</v>
      </c>
      <c r="E34" s="13">
        <v>2343446992.7675</v>
      </c>
      <c r="F34" s="13">
        <v>200710696.3272</v>
      </c>
      <c r="G34" s="13">
        <v>2544157689.0947</v>
      </c>
      <c r="H34" s="13">
        <v>77980452.5354</v>
      </c>
      <c r="I34" s="13">
        <v>2769024665.9638</v>
      </c>
    </row>
    <row r="35" spans="1:9" ht="12" customHeight="1">
      <c r="A35" s="14" t="str">
        <f>"Total "&amp;MID(A20,7,LEN(A20)-13)&amp;" Months"</f>
        <v>Total 9 Months</v>
      </c>
      <c r="B35" s="15">
        <v>129468037.4524</v>
      </c>
      <c r="C35" s="15">
        <v>17418486.8813</v>
      </c>
      <c r="D35" s="15">
        <v>146886524.3337</v>
      </c>
      <c r="E35" s="15">
        <v>2343446992.7675</v>
      </c>
      <c r="F35" s="15">
        <v>200710696.3272</v>
      </c>
      <c r="G35" s="15">
        <v>2544157689.0947</v>
      </c>
      <c r="H35" s="15">
        <v>77980452.5354</v>
      </c>
      <c r="I35" s="15">
        <v>2769024665.9638</v>
      </c>
    </row>
    <row r="36" spans="1:9" ht="12" customHeight="1">
      <c r="A36" s="33"/>
      <c r="B36" s="33"/>
      <c r="C36" s="33"/>
      <c r="D36" s="33"/>
      <c r="E36" s="33"/>
      <c r="F36" s="33"/>
      <c r="G36" s="33"/>
      <c r="H36" s="33"/>
      <c r="I36" s="33"/>
    </row>
    <row r="37" spans="1:9" ht="69.75" customHeight="1">
      <c r="A37" s="53" t="s">
        <v>101</v>
      </c>
      <c r="B37" s="53"/>
      <c r="C37" s="53"/>
      <c r="D37" s="53"/>
      <c r="E37" s="53"/>
      <c r="F37" s="53"/>
      <c r="G37" s="53"/>
      <c r="H37" s="53"/>
      <c r="I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I3:I4"/>
    <mergeCell ref="B5:I5"/>
    <mergeCell ref="A36:I36"/>
    <mergeCell ref="A37:I37"/>
    <mergeCell ref="A1:H1"/>
    <mergeCell ref="A2:H2"/>
    <mergeCell ref="A3:A4"/>
    <mergeCell ref="B3:D3"/>
    <mergeCell ref="E3:G3"/>
    <mergeCell ref="H3:H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J37"/>
  <sheetViews>
    <sheetView showGridLines="0" zoomScalePageLayoutView="0" workbookViewId="0" topLeftCell="A1">
      <selection activeCell="A1" sqref="A1:I1"/>
    </sheetView>
  </sheetViews>
  <sheetFormatPr defaultColWidth="9.140625" defaultRowHeight="12.75"/>
  <cols>
    <col min="1" max="10" width="11.421875" style="0" customWidth="1"/>
  </cols>
  <sheetData>
    <row r="1" spans="1:10" ht="12" customHeight="1">
      <c r="A1" s="42" t="s">
        <v>399</v>
      </c>
      <c r="B1" s="42"/>
      <c r="C1" s="42"/>
      <c r="D1" s="42"/>
      <c r="E1" s="42"/>
      <c r="F1" s="42"/>
      <c r="G1" s="42"/>
      <c r="H1" s="42"/>
      <c r="I1" s="42"/>
      <c r="J1" s="2" t="s">
        <v>395</v>
      </c>
    </row>
    <row r="2" spans="1:10" ht="12" customHeight="1">
      <c r="A2" s="44" t="s">
        <v>102</v>
      </c>
      <c r="B2" s="44"/>
      <c r="C2" s="44"/>
      <c r="D2" s="44"/>
      <c r="E2" s="44"/>
      <c r="F2" s="44"/>
      <c r="G2" s="44"/>
      <c r="H2" s="44"/>
      <c r="I2" s="44"/>
      <c r="J2" s="1"/>
    </row>
    <row r="3" spans="1:10" ht="24" customHeight="1">
      <c r="A3" s="46" t="s">
        <v>52</v>
      </c>
      <c r="B3" s="48" t="s">
        <v>225</v>
      </c>
      <c r="C3" s="54"/>
      <c r="D3" s="49"/>
      <c r="E3" s="48" t="s">
        <v>227</v>
      </c>
      <c r="F3" s="54"/>
      <c r="G3" s="49"/>
      <c r="H3" s="48" t="s">
        <v>57</v>
      </c>
      <c r="I3" s="54"/>
      <c r="J3" s="54"/>
    </row>
    <row r="4" spans="1:10" ht="24" customHeight="1">
      <c r="A4" s="47"/>
      <c r="B4" s="10" t="s">
        <v>226</v>
      </c>
      <c r="C4" s="10" t="s">
        <v>103</v>
      </c>
      <c r="D4" s="10" t="s">
        <v>104</v>
      </c>
      <c r="E4" s="10" t="s">
        <v>105</v>
      </c>
      <c r="F4" s="10" t="s">
        <v>103</v>
      </c>
      <c r="G4" s="10" t="s">
        <v>104</v>
      </c>
      <c r="H4" s="10" t="s">
        <v>105</v>
      </c>
      <c r="I4" s="10" t="s">
        <v>103</v>
      </c>
      <c r="J4" s="9" t="s">
        <v>104</v>
      </c>
    </row>
    <row r="5" spans="1:10" ht="12" customHeight="1">
      <c r="A5" s="1"/>
      <c r="B5" s="33" t="str">
        <f>REPT("-",101)&amp;" Number "&amp;REPT("-",101)</f>
        <v>----------------------------------------------------------------------------------------------------- Number -----------------------------------------------------------------------------------------------------</v>
      </c>
      <c r="C5" s="33"/>
      <c r="D5" s="33"/>
      <c r="E5" s="33"/>
      <c r="F5" s="33"/>
      <c r="G5" s="33"/>
      <c r="H5" s="33"/>
      <c r="I5" s="33"/>
      <c r="J5" s="33"/>
    </row>
    <row r="6" ht="12" customHeight="1">
      <c r="A6" s="3" t="s">
        <v>396</v>
      </c>
    </row>
    <row r="7" spans="1:10" ht="12" customHeight="1">
      <c r="A7" s="2" t="str">
        <f>"Oct "&amp;RIGHT(A6,4)-1</f>
        <v>Oct 2010</v>
      </c>
      <c r="B7" s="11" t="s">
        <v>397</v>
      </c>
      <c r="C7" s="11" t="s">
        <v>397</v>
      </c>
      <c r="D7" s="11" t="s">
        <v>397</v>
      </c>
      <c r="E7" s="11" t="s">
        <v>397</v>
      </c>
      <c r="F7" s="11" t="s">
        <v>397</v>
      </c>
      <c r="G7" s="11" t="s">
        <v>397</v>
      </c>
      <c r="H7" s="11" t="s">
        <v>397</v>
      </c>
      <c r="I7" s="11" t="s">
        <v>397</v>
      </c>
      <c r="J7" s="11" t="s">
        <v>397</v>
      </c>
    </row>
    <row r="8" spans="1:10" ht="12" customHeight="1">
      <c r="A8" s="2" t="str">
        <f>"Nov "&amp;RIGHT(A6,4)-1</f>
        <v>Nov 2010</v>
      </c>
      <c r="B8" s="11" t="s">
        <v>397</v>
      </c>
      <c r="C8" s="11" t="s">
        <v>397</v>
      </c>
      <c r="D8" s="11" t="s">
        <v>397</v>
      </c>
      <c r="E8" s="11" t="s">
        <v>397</v>
      </c>
      <c r="F8" s="11" t="s">
        <v>397</v>
      </c>
      <c r="G8" s="11" t="s">
        <v>397</v>
      </c>
      <c r="H8" s="11" t="s">
        <v>397</v>
      </c>
      <c r="I8" s="11" t="s">
        <v>397</v>
      </c>
      <c r="J8" s="11" t="s">
        <v>397</v>
      </c>
    </row>
    <row r="9" spans="1:10" ht="12" customHeight="1">
      <c r="A9" s="2" t="str">
        <f>"Dec "&amp;RIGHT(A6,4)-1</f>
        <v>Dec 2010</v>
      </c>
      <c r="B9" s="11">
        <v>866</v>
      </c>
      <c r="C9" s="11">
        <v>134313</v>
      </c>
      <c r="D9" s="11">
        <v>797039</v>
      </c>
      <c r="E9" s="11">
        <v>20524</v>
      </c>
      <c r="F9" s="11">
        <v>56425</v>
      </c>
      <c r="G9" s="11">
        <v>2512298</v>
      </c>
      <c r="H9" s="11">
        <v>21390</v>
      </c>
      <c r="I9" s="11">
        <v>190738</v>
      </c>
      <c r="J9" s="11">
        <v>3309337</v>
      </c>
    </row>
    <row r="10" spans="1:10" ht="12" customHeight="1">
      <c r="A10" s="2" t="str">
        <f>"Jan "&amp;RIGHT(A6,4)</f>
        <v>Jan 2011</v>
      </c>
      <c r="B10" s="11" t="s">
        <v>397</v>
      </c>
      <c r="C10" s="11" t="s">
        <v>397</v>
      </c>
      <c r="D10" s="11" t="s">
        <v>397</v>
      </c>
      <c r="E10" s="11" t="s">
        <v>397</v>
      </c>
      <c r="F10" s="11" t="s">
        <v>397</v>
      </c>
      <c r="G10" s="11" t="s">
        <v>397</v>
      </c>
      <c r="H10" s="11" t="s">
        <v>397</v>
      </c>
      <c r="I10" s="11" t="s">
        <v>397</v>
      </c>
      <c r="J10" s="11" t="s">
        <v>397</v>
      </c>
    </row>
    <row r="11" spans="1:10" ht="12" customHeight="1">
      <c r="A11" s="2" t="str">
        <f>"Feb "&amp;RIGHT(A6,4)</f>
        <v>Feb 2011</v>
      </c>
      <c r="B11" s="11" t="s">
        <v>397</v>
      </c>
      <c r="C11" s="11" t="s">
        <v>397</v>
      </c>
      <c r="D11" s="11" t="s">
        <v>397</v>
      </c>
      <c r="E11" s="11" t="s">
        <v>397</v>
      </c>
      <c r="F11" s="11" t="s">
        <v>397</v>
      </c>
      <c r="G11" s="11" t="s">
        <v>397</v>
      </c>
      <c r="H11" s="11" t="s">
        <v>397</v>
      </c>
      <c r="I11" s="11" t="s">
        <v>397</v>
      </c>
      <c r="J11" s="11" t="s">
        <v>397</v>
      </c>
    </row>
    <row r="12" spans="1:10" ht="12" customHeight="1">
      <c r="A12" s="2" t="str">
        <f>"Mar "&amp;RIGHT(A6,4)</f>
        <v>Mar 2011</v>
      </c>
      <c r="B12" s="11">
        <v>863</v>
      </c>
      <c r="C12" s="11">
        <v>133626</v>
      </c>
      <c r="D12" s="11">
        <v>842732</v>
      </c>
      <c r="E12" s="11">
        <v>20734</v>
      </c>
      <c r="F12" s="11">
        <v>58834</v>
      </c>
      <c r="G12" s="11">
        <v>2801492</v>
      </c>
      <c r="H12" s="11">
        <v>21597</v>
      </c>
      <c r="I12" s="11">
        <v>192460</v>
      </c>
      <c r="J12" s="11">
        <v>3644224</v>
      </c>
    </row>
    <row r="13" spans="1:10" ht="12" customHeight="1">
      <c r="A13" s="2" t="str">
        <f>"Apr "&amp;RIGHT(A6,4)</f>
        <v>Apr 2011</v>
      </c>
      <c r="B13" s="11" t="s">
        <v>397</v>
      </c>
      <c r="C13" s="11" t="s">
        <v>397</v>
      </c>
      <c r="D13" s="11" t="s">
        <v>397</v>
      </c>
      <c r="E13" s="11" t="s">
        <v>397</v>
      </c>
      <c r="F13" s="11" t="s">
        <v>397</v>
      </c>
      <c r="G13" s="11" t="s">
        <v>397</v>
      </c>
      <c r="H13" s="11" t="s">
        <v>397</v>
      </c>
      <c r="I13" s="11" t="s">
        <v>397</v>
      </c>
      <c r="J13" s="11" t="s">
        <v>397</v>
      </c>
    </row>
    <row r="14" spans="1:10" ht="12" customHeight="1">
      <c r="A14" s="2" t="str">
        <f>"May "&amp;RIGHT(A6,4)</f>
        <v>May 2011</v>
      </c>
      <c r="B14" s="11" t="s">
        <v>397</v>
      </c>
      <c r="C14" s="11" t="s">
        <v>397</v>
      </c>
      <c r="D14" s="11" t="s">
        <v>397</v>
      </c>
      <c r="E14" s="11" t="s">
        <v>397</v>
      </c>
      <c r="F14" s="11" t="s">
        <v>397</v>
      </c>
      <c r="G14" s="11" t="s">
        <v>397</v>
      </c>
      <c r="H14" s="11" t="s">
        <v>397</v>
      </c>
      <c r="I14" s="11" t="s">
        <v>397</v>
      </c>
      <c r="J14" s="11" t="s">
        <v>397</v>
      </c>
    </row>
    <row r="15" spans="1:10" ht="12" customHeight="1">
      <c r="A15" s="2" t="str">
        <f>"Jun "&amp;RIGHT(A6,4)</f>
        <v>Jun 2011</v>
      </c>
      <c r="B15" s="11">
        <v>859</v>
      </c>
      <c r="C15" s="11">
        <v>132200</v>
      </c>
      <c r="D15" s="11">
        <v>820060</v>
      </c>
      <c r="E15" s="11">
        <v>19788</v>
      </c>
      <c r="F15" s="11">
        <v>45561</v>
      </c>
      <c r="G15" s="11">
        <v>2076548</v>
      </c>
      <c r="H15" s="11">
        <v>20647</v>
      </c>
      <c r="I15" s="11">
        <v>177761</v>
      </c>
      <c r="J15" s="11">
        <v>2896608</v>
      </c>
    </row>
    <row r="16" spans="1:10" ht="12" customHeight="1">
      <c r="A16" s="2" t="str">
        <f>"Jul "&amp;RIGHT(A6,4)</f>
        <v>Jul 2011</v>
      </c>
      <c r="B16" s="11" t="s">
        <v>397</v>
      </c>
      <c r="C16" s="11" t="s">
        <v>397</v>
      </c>
      <c r="D16" s="11" t="s">
        <v>397</v>
      </c>
      <c r="E16" s="11" t="s">
        <v>397</v>
      </c>
      <c r="F16" s="11" t="s">
        <v>397</v>
      </c>
      <c r="G16" s="11" t="s">
        <v>397</v>
      </c>
      <c r="H16" s="11" t="s">
        <v>397</v>
      </c>
      <c r="I16" s="11" t="s">
        <v>397</v>
      </c>
      <c r="J16" s="11" t="s">
        <v>397</v>
      </c>
    </row>
    <row r="17" spans="1:10" ht="12" customHeight="1">
      <c r="A17" s="2" t="str">
        <f>"Aug "&amp;RIGHT(A6,4)</f>
        <v>Aug 2011</v>
      </c>
      <c r="B17" s="11" t="s">
        <v>397</v>
      </c>
      <c r="C17" s="11" t="s">
        <v>397</v>
      </c>
      <c r="D17" s="11" t="s">
        <v>397</v>
      </c>
      <c r="E17" s="11" t="s">
        <v>397</v>
      </c>
      <c r="F17" s="11" t="s">
        <v>397</v>
      </c>
      <c r="G17" s="11" t="s">
        <v>397</v>
      </c>
      <c r="H17" s="11" t="s">
        <v>397</v>
      </c>
      <c r="I17" s="11" t="s">
        <v>397</v>
      </c>
      <c r="J17" s="11" t="s">
        <v>397</v>
      </c>
    </row>
    <row r="18" spans="1:10" ht="12" customHeight="1">
      <c r="A18" s="2" t="str">
        <f>"Sep "&amp;RIGHT(A6,4)</f>
        <v>Sep 2011</v>
      </c>
      <c r="B18" s="11">
        <v>856</v>
      </c>
      <c r="C18" s="11">
        <v>130332</v>
      </c>
      <c r="D18" s="11">
        <v>800394</v>
      </c>
      <c r="E18" s="11">
        <v>20492</v>
      </c>
      <c r="F18" s="11">
        <v>54611</v>
      </c>
      <c r="G18" s="11">
        <v>2553854</v>
      </c>
      <c r="H18" s="11">
        <v>21348</v>
      </c>
      <c r="I18" s="11">
        <v>184943</v>
      </c>
      <c r="J18" s="11">
        <v>3354248</v>
      </c>
    </row>
    <row r="19" spans="1:10" ht="12" customHeight="1">
      <c r="A19" s="12" t="s">
        <v>57</v>
      </c>
      <c r="B19" s="13">
        <v>861</v>
      </c>
      <c r="C19" s="13">
        <v>132617.75</v>
      </c>
      <c r="D19" s="13">
        <v>815056.25</v>
      </c>
      <c r="E19" s="13">
        <v>20384.5</v>
      </c>
      <c r="F19" s="13">
        <v>53857.75</v>
      </c>
      <c r="G19" s="13">
        <v>2486048</v>
      </c>
      <c r="H19" s="13">
        <v>21245.5</v>
      </c>
      <c r="I19" s="13">
        <v>186475.5</v>
      </c>
      <c r="J19" s="13">
        <v>3301104.25</v>
      </c>
    </row>
    <row r="20" spans="1:10" ht="12" customHeight="1">
      <c r="A20" s="14" t="s">
        <v>398</v>
      </c>
      <c r="B20" s="15">
        <v>862.6667</v>
      </c>
      <c r="C20" s="15">
        <v>133379.6667</v>
      </c>
      <c r="D20" s="15">
        <v>819943.6667</v>
      </c>
      <c r="E20" s="15">
        <v>20348.6667</v>
      </c>
      <c r="F20" s="15">
        <v>53606.6667</v>
      </c>
      <c r="G20" s="15">
        <v>2463446</v>
      </c>
      <c r="H20" s="15">
        <v>21211.3333</v>
      </c>
      <c r="I20" s="15">
        <v>186986.3333</v>
      </c>
      <c r="J20" s="15">
        <v>3283389.6667</v>
      </c>
    </row>
    <row r="21" ht="12" customHeight="1">
      <c r="A21" s="3" t="str">
        <f>"FY "&amp;RIGHT(A6,4)+1</f>
        <v>FY 2012</v>
      </c>
    </row>
    <row r="22" spans="1:10" ht="12" customHeight="1">
      <c r="A22" s="2" t="str">
        <f>"Oct "&amp;RIGHT(A6,4)</f>
        <v>Oct 2011</v>
      </c>
      <c r="B22" s="11" t="s">
        <v>397</v>
      </c>
      <c r="C22" s="11" t="s">
        <v>397</v>
      </c>
      <c r="D22" s="11" t="s">
        <v>397</v>
      </c>
      <c r="E22" s="11" t="s">
        <v>397</v>
      </c>
      <c r="F22" s="11" t="s">
        <v>397</v>
      </c>
      <c r="G22" s="11" t="s">
        <v>397</v>
      </c>
      <c r="H22" s="11" t="s">
        <v>397</v>
      </c>
      <c r="I22" s="11" t="s">
        <v>397</v>
      </c>
      <c r="J22" s="11" t="s">
        <v>397</v>
      </c>
    </row>
    <row r="23" spans="1:10" ht="12" customHeight="1">
      <c r="A23" s="2" t="str">
        <f>"Nov "&amp;RIGHT(A6,4)</f>
        <v>Nov 2011</v>
      </c>
      <c r="B23" s="11" t="s">
        <v>397</v>
      </c>
      <c r="C23" s="11" t="s">
        <v>397</v>
      </c>
      <c r="D23" s="11" t="s">
        <v>397</v>
      </c>
      <c r="E23" s="11" t="s">
        <v>397</v>
      </c>
      <c r="F23" s="11" t="s">
        <v>397</v>
      </c>
      <c r="G23" s="11" t="s">
        <v>397</v>
      </c>
      <c r="H23" s="11" t="s">
        <v>397</v>
      </c>
      <c r="I23" s="11" t="s">
        <v>397</v>
      </c>
      <c r="J23" s="11" t="s">
        <v>397</v>
      </c>
    </row>
    <row r="24" spans="1:10" ht="12" customHeight="1">
      <c r="A24" s="2" t="str">
        <f>"Dec "&amp;RIGHT(A6,4)</f>
        <v>Dec 2011</v>
      </c>
      <c r="B24" s="11">
        <v>850</v>
      </c>
      <c r="C24" s="11">
        <v>130452</v>
      </c>
      <c r="D24" s="11">
        <v>880973</v>
      </c>
      <c r="E24" s="11">
        <v>20563</v>
      </c>
      <c r="F24" s="11">
        <v>57550</v>
      </c>
      <c r="G24" s="11">
        <v>2612714</v>
      </c>
      <c r="H24" s="11">
        <v>21413</v>
      </c>
      <c r="I24" s="11">
        <v>188002</v>
      </c>
      <c r="J24" s="11">
        <v>3493687</v>
      </c>
    </row>
    <row r="25" spans="1:10" ht="12" customHeight="1">
      <c r="A25" s="2" t="str">
        <f>"Jan "&amp;RIGHT(A6,4)+1</f>
        <v>Jan 2012</v>
      </c>
      <c r="B25" s="11" t="s">
        <v>397</v>
      </c>
      <c r="C25" s="11" t="s">
        <v>397</v>
      </c>
      <c r="D25" s="11" t="s">
        <v>397</v>
      </c>
      <c r="E25" s="11" t="s">
        <v>397</v>
      </c>
      <c r="F25" s="11" t="s">
        <v>397</v>
      </c>
      <c r="G25" s="11" t="s">
        <v>397</v>
      </c>
      <c r="H25" s="11" t="s">
        <v>397</v>
      </c>
      <c r="I25" s="11" t="s">
        <v>397</v>
      </c>
      <c r="J25" s="11" t="s">
        <v>397</v>
      </c>
    </row>
    <row r="26" spans="1:10" ht="12" customHeight="1">
      <c r="A26" s="2" t="str">
        <f>"Feb "&amp;RIGHT(A6,4)+1</f>
        <v>Feb 2012</v>
      </c>
      <c r="B26" s="11" t="s">
        <v>397</v>
      </c>
      <c r="C26" s="11" t="s">
        <v>397</v>
      </c>
      <c r="D26" s="11" t="s">
        <v>397</v>
      </c>
      <c r="E26" s="11" t="s">
        <v>397</v>
      </c>
      <c r="F26" s="11" t="s">
        <v>397</v>
      </c>
      <c r="G26" s="11" t="s">
        <v>397</v>
      </c>
      <c r="H26" s="11" t="s">
        <v>397</v>
      </c>
      <c r="I26" s="11" t="s">
        <v>397</v>
      </c>
      <c r="J26" s="11" t="s">
        <v>397</v>
      </c>
    </row>
    <row r="27" spans="1:10" ht="12" customHeight="1">
      <c r="A27" s="2" t="str">
        <f>"Mar "&amp;RIGHT(A6,4)+1</f>
        <v>Mar 2012</v>
      </c>
      <c r="B27" s="11">
        <v>850</v>
      </c>
      <c r="C27" s="11">
        <v>128796</v>
      </c>
      <c r="D27" s="11">
        <v>844750</v>
      </c>
      <c r="E27" s="11">
        <v>20770</v>
      </c>
      <c r="F27" s="11">
        <v>59947</v>
      </c>
      <c r="G27" s="11">
        <v>2850886</v>
      </c>
      <c r="H27" s="11">
        <v>21620</v>
      </c>
      <c r="I27" s="11">
        <v>188743</v>
      </c>
      <c r="J27" s="11">
        <v>3695636</v>
      </c>
    </row>
    <row r="28" spans="1:10" ht="12" customHeight="1">
      <c r="A28" s="2" t="str">
        <f>"Apr "&amp;RIGHT(A6,4)+1</f>
        <v>Apr 2012</v>
      </c>
      <c r="B28" s="11" t="s">
        <v>397</v>
      </c>
      <c r="C28" s="11" t="s">
        <v>397</v>
      </c>
      <c r="D28" s="11" t="s">
        <v>397</v>
      </c>
      <c r="E28" s="11" t="s">
        <v>397</v>
      </c>
      <c r="F28" s="11" t="s">
        <v>397</v>
      </c>
      <c r="G28" s="11" t="s">
        <v>397</v>
      </c>
      <c r="H28" s="11" t="s">
        <v>397</v>
      </c>
      <c r="I28" s="11" t="s">
        <v>397</v>
      </c>
      <c r="J28" s="11" t="s">
        <v>397</v>
      </c>
    </row>
    <row r="29" spans="1:10" ht="12" customHeight="1">
      <c r="A29" s="2" t="str">
        <f>"May "&amp;RIGHT(A6,4)+1</f>
        <v>May 2012</v>
      </c>
      <c r="B29" s="11" t="s">
        <v>397</v>
      </c>
      <c r="C29" s="11" t="s">
        <v>397</v>
      </c>
      <c r="D29" s="11" t="s">
        <v>397</v>
      </c>
      <c r="E29" s="11" t="s">
        <v>397</v>
      </c>
      <c r="F29" s="11" t="s">
        <v>397</v>
      </c>
      <c r="G29" s="11" t="s">
        <v>397</v>
      </c>
      <c r="H29" s="11" t="s">
        <v>397</v>
      </c>
      <c r="I29" s="11" t="s">
        <v>397</v>
      </c>
      <c r="J29" s="11" t="s">
        <v>397</v>
      </c>
    </row>
    <row r="30" spans="1:10" ht="12" customHeight="1">
      <c r="A30" s="2" t="str">
        <f>"Jun "&amp;RIGHT(A6,4)+1</f>
        <v>Jun 2012</v>
      </c>
      <c r="B30" s="11">
        <v>806</v>
      </c>
      <c r="C30" s="11">
        <v>120235</v>
      </c>
      <c r="D30" s="11">
        <v>789449</v>
      </c>
      <c r="E30" s="11">
        <v>18481</v>
      </c>
      <c r="F30" s="11">
        <v>40238</v>
      </c>
      <c r="G30" s="11">
        <v>1838173</v>
      </c>
      <c r="H30" s="11">
        <v>19287</v>
      </c>
      <c r="I30" s="11">
        <v>160473</v>
      </c>
      <c r="J30" s="11">
        <v>2627622</v>
      </c>
    </row>
    <row r="31" spans="1:10" ht="12" customHeight="1">
      <c r="A31" s="2" t="str">
        <f>"Jul "&amp;RIGHT(A6,4)+1</f>
        <v>Jul 2012</v>
      </c>
      <c r="B31" s="11" t="s">
        <v>397</v>
      </c>
      <c r="C31" s="11" t="s">
        <v>397</v>
      </c>
      <c r="D31" s="11" t="s">
        <v>397</v>
      </c>
      <c r="E31" s="11" t="s">
        <v>397</v>
      </c>
      <c r="F31" s="11" t="s">
        <v>397</v>
      </c>
      <c r="G31" s="11" t="s">
        <v>397</v>
      </c>
      <c r="H31" s="11" t="s">
        <v>397</v>
      </c>
      <c r="I31" s="11" t="s">
        <v>397</v>
      </c>
      <c r="J31" s="11" t="s">
        <v>397</v>
      </c>
    </row>
    <row r="32" spans="1:10" ht="12" customHeight="1">
      <c r="A32" s="2" t="str">
        <f>"Aug "&amp;RIGHT(A6,4)+1</f>
        <v>Aug 2012</v>
      </c>
      <c r="B32" s="11" t="s">
        <v>397</v>
      </c>
      <c r="C32" s="11" t="s">
        <v>397</v>
      </c>
      <c r="D32" s="11" t="s">
        <v>397</v>
      </c>
      <c r="E32" s="11" t="s">
        <v>397</v>
      </c>
      <c r="F32" s="11" t="s">
        <v>397</v>
      </c>
      <c r="G32" s="11" t="s">
        <v>397</v>
      </c>
      <c r="H32" s="11" t="s">
        <v>397</v>
      </c>
      <c r="I32" s="11" t="s">
        <v>397</v>
      </c>
      <c r="J32" s="11" t="s">
        <v>397</v>
      </c>
    </row>
    <row r="33" spans="1:10" ht="12" customHeight="1">
      <c r="A33" s="2" t="str">
        <f>"Sep "&amp;RIGHT(A6,4)+1</f>
        <v>Sep 2012</v>
      </c>
      <c r="B33" s="11" t="s">
        <v>397</v>
      </c>
      <c r="C33" s="11" t="s">
        <v>397</v>
      </c>
      <c r="D33" s="11" t="s">
        <v>397</v>
      </c>
      <c r="E33" s="11" t="s">
        <v>397</v>
      </c>
      <c r="F33" s="11" t="s">
        <v>397</v>
      </c>
      <c r="G33" s="11" t="s">
        <v>397</v>
      </c>
      <c r="H33" s="11" t="s">
        <v>397</v>
      </c>
      <c r="I33" s="11" t="s">
        <v>397</v>
      </c>
      <c r="J33" s="11" t="s">
        <v>397</v>
      </c>
    </row>
    <row r="34" spans="1:10" ht="12" customHeight="1">
      <c r="A34" s="12" t="s">
        <v>57</v>
      </c>
      <c r="B34" s="13">
        <v>835.3333</v>
      </c>
      <c r="C34" s="13">
        <v>126494.3333</v>
      </c>
      <c r="D34" s="13">
        <v>838390.6667</v>
      </c>
      <c r="E34" s="13">
        <v>19938</v>
      </c>
      <c r="F34" s="13">
        <v>52578.3333</v>
      </c>
      <c r="G34" s="13">
        <v>2433924.3333</v>
      </c>
      <c r="H34" s="13">
        <v>20773.3333</v>
      </c>
      <c r="I34" s="13">
        <v>179072.6667</v>
      </c>
      <c r="J34" s="13">
        <v>3272315</v>
      </c>
    </row>
    <row r="35" spans="1:10" ht="12" customHeight="1">
      <c r="A35" s="14" t="str">
        <f>"Total "&amp;MID(A20,7,LEN(A20)-13)&amp;" Months"</f>
        <v>Total 9 Months</v>
      </c>
      <c r="B35" s="15">
        <v>835.3333</v>
      </c>
      <c r="C35" s="15">
        <v>126494.3333</v>
      </c>
      <c r="D35" s="15">
        <v>838390.6667</v>
      </c>
      <c r="E35" s="15">
        <v>19938</v>
      </c>
      <c r="F35" s="15">
        <v>52578.3333</v>
      </c>
      <c r="G35" s="15">
        <v>2433924.3333</v>
      </c>
      <c r="H35" s="15">
        <v>20773.3333</v>
      </c>
      <c r="I35" s="15">
        <v>179072.6667</v>
      </c>
      <c r="J35" s="15">
        <v>3272315</v>
      </c>
    </row>
    <row r="36" spans="1:10" ht="12" customHeight="1">
      <c r="A36" s="33"/>
      <c r="B36" s="33"/>
      <c r="C36" s="33"/>
      <c r="D36" s="33"/>
      <c r="E36" s="33"/>
      <c r="F36" s="33"/>
      <c r="G36" s="33"/>
      <c r="H36" s="33"/>
      <c r="I36" s="33"/>
      <c r="J36" s="33"/>
    </row>
    <row r="37" spans="1:10" ht="99.75" customHeight="1">
      <c r="A37" s="53" t="s">
        <v>106</v>
      </c>
      <c r="B37" s="53"/>
      <c r="C37" s="53"/>
      <c r="D37" s="53"/>
      <c r="E37" s="53"/>
      <c r="F37" s="53"/>
      <c r="G37" s="53"/>
      <c r="H37" s="53"/>
      <c r="I37" s="53"/>
      <c r="J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9">
    <mergeCell ref="B5:J5"/>
    <mergeCell ref="A36:J36"/>
    <mergeCell ref="A37:J37"/>
    <mergeCell ref="A1:I1"/>
    <mergeCell ref="A2:I2"/>
    <mergeCell ref="A3:A4"/>
    <mergeCell ref="B3:D3"/>
    <mergeCell ref="E3:G3"/>
    <mergeCell ref="H3:J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J37"/>
  <sheetViews>
    <sheetView showGridLines="0" zoomScalePageLayoutView="0" workbookViewId="0" topLeftCell="A1">
      <selection activeCell="A1" sqref="A1:I1"/>
    </sheetView>
  </sheetViews>
  <sheetFormatPr defaultColWidth="9.140625" defaultRowHeight="12.75"/>
  <cols>
    <col min="1" max="10" width="11.421875" style="0" customWidth="1"/>
  </cols>
  <sheetData>
    <row r="1" spans="1:10" ht="12" customHeight="1">
      <c r="A1" s="42" t="s">
        <v>394</v>
      </c>
      <c r="B1" s="42"/>
      <c r="C1" s="42"/>
      <c r="D1" s="42"/>
      <c r="E1" s="42"/>
      <c r="F1" s="42"/>
      <c r="G1" s="42"/>
      <c r="H1" s="42"/>
      <c r="I1" s="42"/>
      <c r="J1" s="2" t="s">
        <v>395</v>
      </c>
    </row>
    <row r="2" spans="1:10" ht="12" customHeight="1">
      <c r="A2" s="44" t="s">
        <v>229</v>
      </c>
      <c r="B2" s="44"/>
      <c r="C2" s="44"/>
      <c r="D2" s="44"/>
      <c r="E2" s="44"/>
      <c r="F2" s="44"/>
      <c r="G2" s="44"/>
      <c r="H2" s="44"/>
      <c r="I2" s="44"/>
      <c r="J2" s="1"/>
    </row>
    <row r="3" spans="1:10" ht="24" customHeight="1">
      <c r="A3" s="46" t="s">
        <v>52</v>
      </c>
      <c r="B3" s="48" t="s">
        <v>228</v>
      </c>
      <c r="C3" s="54"/>
      <c r="D3" s="49"/>
      <c r="E3" s="48" t="s">
        <v>230</v>
      </c>
      <c r="F3" s="54"/>
      <c r="G3" s="49"/>
      <c r="H3" s="48" t="s">
        <v>231</v>
      </c>
      <c r="I3" s="54"/>
      <c r="J3" s="54"/>
    </row>
    <row r="4" spans="1:10" ht="24" customHeight="1">
      <c r="A4" s="47"/>
      <c r="B4" s="10" t="s">
        <v>105</v>
      </c>
      <c r="C4" s="10" t="s">
        <v>103</v>
      </c>
      <c r="D4" s="10" t="s">
        <v>104</v>
      </c>
      <c r="E4" s="10" t="s">
        <v>105</v>
      </c>
      <c r="F4" s="10" t="s">
        <v>103</v>
      </c>
      <c r="G4" s="10" t="s">
        <v>104</v>
      </c>
      <c r="H4" s="10" t="s">
        <v>105</v>
      </c>
      <c r="I4" s="10" t="s">
        <v>103</v>
      </c>
      <c r="J4" s="9" t="s">
        <v>104</v>
      </c>
    </row>
    <row r="5" spans="1:10" ht="12" customHeight="1">
      <c r="A5" s="1"/>
      <c r="B5" s="33" t="str">
        <f>REPT("-",101)&amp;" Number "&amp;REPT("-",101)</f>
        <v>----------------------------------------------------------------------------------------------------- Number -----------------------------------------------------------------------------------------------------</v>
      </c>
      <c r="C5" s="33"/>
      <c r="D5" s="33"/>
      <c r="E5" s="33"/>
      <c r="F5" s="33"/>
      <c r="G5" s="33"/>
      <c r="H5" s="33"/>
      <c r="I5" s="33"/>
      <c r="J5" s="33"/>
    </row>
    <row r="6" ht="12" customHeight="1">
      <c r="A6" s="3" t="s">
        <v>396</v>
      </c>
    </row>
    <row r="7" spans="1:10" ht="12" customHeight="1">
      <c r="A7" s="2" t="str">
        <f>"Oct "&amp;RIGHT(A6,4)-1</f>
        <v>Oct 2010</v>
      </c>
      <c r="B7" s="11">
        <v>8441</v>
      </c>
      <c r="C7" s="11">
        <v>15756</v>
      </c>
      <c r="D7" s="11">
        <v>807517</v>
      </c>
      <c r="E7" s="11">
        <v>1172</v>
      </c>
      <c r="F7" s="11">
        <v>4411</v>
      </c>
      <c r="G7" s="11">
        <v>133584</v>
      </c>
      <c r="H7" s="11">
        <v>1597</v>
      </c>
      <c r="I7" s="11">
        <v>14162</v>
      </c>
      <c r="J7" s="11">
        <v>545896</v>
      </c>
    </row>
    <row r="8" spans="1:10" ht="12" customHeight="1">
      <c r="A8" s="2" t="str">
        <f>"Nov "&amp;RIGHT(A6,4)-1</f>
        <v>Nov 2010</v>
      </c>
      <c r="B8" s="11" t="s">
        <v>397</v>
      </c>
      <c r="C8" s="11" t="s">
        <v>397</v>
      </c>
      <c r="D8" s="11" t="s">
        <v>397</v>
      </c>
      <c r="E8" s="11" t="s">
        <v>397</v>
      </c>
      <c r="F8" s="11" t="s">
        <v>397</v>
      </c>
      <c r="G8" s="11" t="s">
        <v>397</v>
      </c>
      <c r="H8" s="11" t="s">
        <v>397</v>
      </c>
      <c r="I8" s="11" t="s">
        <v>397</v>
      </c>
      <c r="J8" s="11" t="s">
        <v>397</v>
      </c>
    </row>
    <row r="9" spans="1:10" ht="12" customHeight="1">
      <c r="A9" s="2" t="str">
        <f>"Dec "&amp;RIGHT(A6,4)-1</f>
        <v>Dec 2010</v>
      </c>
      <c r="B9" s="11" t="s">
        <v>397</v>
      </c>
      <c r="C9" s="11" t="s">
        <v>397</v>
      </c>
      <c r="D9" s="11" t="s">
        <v>397</v>
      </c>
      <c r="E9" s="11" t="s">
        <v>397</v>
      </c>
      <c r="F9" s="11" t="s">
        <v>397</v>
      </c>
      <c r="G9" s="11" t="s">
        <v>397</v>
      </c>
      <c r="H9" s="11" t="s">
        <v>397</v>
      </c>
      <c r="I9" s="11" t="s">
        <v>397</v>
      </c>
      <c r="J9" s="11" t="s">
        <v>397</v>
      </c>
    </row>
    <row r="10" spans="1:10" ht="12" customHeight="1">
      <c r="A10" s="2" t="str">
        <f>"Jan "&amp;RIGHT(A6,4)</f>
        <v>Jan 2011</v>
      </c>
      <c r="B10" s="11" t="s">
        <v>397</v>
      </c>
      <c r="C10" s="11" t="s">
        <v>397</v>
      </c>
      <c r="D10" s="11" t="s">
        <v>397</v>
      </c>
      <c r="E10" s="11" t="s">
        <v>397</v>
      </c>
      <c r="F10" s="11" t="s">
        <v>397</v>
      </c>
      <c r="G10" s="11" t="s">
        <v>397</v>
      </c>
      <c r="H10" s="11" t="s">
        <v>397</v>
      </c>
      <c r="I10" s="11" t="s">
        <v>397</v>
      </c>
      <c r="J10" s="11" t="s">
        <v>397</v>
      </c>
    </row>
    <row r="11" spans="1:10" ht="12" customHeight="1">
      <c r="A11" s="2" t="str">
        <f>"Feb "&amp;RIGHT(A6,4)</f>
        <v>Feb 2011</v>
      </c>
      <c r="B11" s="11" t="s">
        <v>397</v>
      </c>
      <c r="C11" s="11" t="s">
        <v>397</v>
      </c>
      <c r="D11" s="11" t="s">
        <v>397</v>
      </c>
      <c r="E11" s="11" t="s">
        <v>397</v>
      </c>
      <c r="F11" s="11" t="s">
        <v>397</v>
      </c>
      <c r="G11" s="11" t="s">
        <v>397</v>
      </c>
      <c r="H11" s="11" t="s">
        <v>397</v>
      </c>
      <c r="I11" s="11" t="s">
        <v>397</v>
      </c>
      <c r="J11" s="11" t="s">
        <v>397</v>
      </c>
    </row>
    <row r="12" spans="1:10" ht="12" customHeight="1">
      <c r="A12" s="2" t="str">
        <f>"Mar "&amp;RIGHT(A6,4)</f>
        <v>Mar 2011</v>
      </c>
      <c r="B12" s="11">
        <v>8510</v>
      </c>
      <c r="C12" s="11">
        <v>15882</v>
      </c>
      <c r="D12" s="11">
        <v>824616</v>
      </c>
      <c r="E12" s="11">
        <v>1188</v>
      </c>
      <c r="F12" s="11">
        <v>3315</v>
      </c>
      <c r="G12" s="11">
        <v>132061</v>
      </c>
      <c r="H12" s="11">
        <v>1601</v>
      </c>
      <c r="I12" s="11">
        <v>13703</v>
      </c>
      <c r="J12" s="11">
        <v>547519</v>
      </c>
    </row>
    <row r="13" spans="1:10" ht="12" customHeight="1">
      <c r="A13" s="2" t="str">
        <f>"Apr "&amp;RIGHT(A6,4)</f>
        <v>Apr 2011</v>
      </c>
      <c r="B13" s="11" t="s">
        <v>397</v>
      </c>
      <c r="C13" s="11" t="s">
        <v>397</v>
      </c>
      <c r="D13" s="11" t="s">
        <v>397</v>
      </c>
      <c r="E13" s="11" t="s">
        <v>397</v>
      </c>
      <c r="F13" s="11" t="s">
        <v>397</v>
      </c>
      <c r="G13" s="11" t="s">
        <v>397</v>
      </c>
      <c r="H13" s="11" t="s">
        <v>397</v>
      </c>
      <c r="I13" s="11" t="s">
        <v>397</v>
      </c>
      <c r="J13" s="11" t="s">
        <v>397</v>
      </c>
    </row>
    <row r="14" spans="1:10" ht="12" customHeight="1">
      <c r="A14" s="2" t="str">
        <f>"May "&amp;RIGHT(A6,4)</f>
        <v>May 2011</v>
      </c>
      <c r="B14" s="11" t="s">
        <v>397</v>
      </c>
      <c r="C14" s="11" t="s">
        <v>397</v>
      </c>
      <c r="D14" s="11" t="s">
        <v>397</v>
      </c>
      <c r="E14" s="11" t="s">
        <v>397</v>
      </c>
      <c r="F14" s="11" t="s">
        <v>397</v>
      </c>
      <c r="G14" s="11" t="s">
        <v>397</v>
      </c>
      <c r="H14" s="11" t="s">
        <v>397</v>
      </c>
      <c r="I14" s="11" t="s">
        <v>397</v>
      </c>
      <c r="J14" s="11" t="s">
        <v>397</v>
      </c>
    </row>
    <row r="15" spans="1:10" ht="12" customHeight="1">
      <c r="A15" s="2" t="str">
        <f>"Jun "&amp;RIGHT(A6,4)</f>
        <v>Jun 2011</v>
      </c>
      <c r="B15" s="11" t="s">
        <v>397</v>
      </c>
      <c r="C15" s="11" t="s">
        <v>397</v>
      </c>
      <c r="D15" s="11" t="s">
        <v>397</v>
      </c>
      <c r="E15" s="11" t="s">
        <v>397</v>
      </c>
      <c r="F15" s="11" t="s">
        <v>397</v>
      </c>
      <c r="G15" s="11" t="s">
        <v>397</v>
      </c>
      <c r="H15" s="11" t="s">
        <v>397</v>
      </c>
      <c r="I15" s="11" t="s">
        <v>397</v>
      </c>
      <c r="J15" s="11" t="s">
        <v>397</v>
      </c>
    </row>
    <row r="16" spans="1:10" ht="12" customHeight="1">
      <c r="A16" s="2" t="str">
        <f>"Jul "&amp;RIGHT(A6,4)</f>
        <v>Jul 2011</v>
      </c>
      <c r="B16" s="11" t="s">
        <v>397</v>
      </c>
      <c r="C16" s="11" t="s">
        <v>397</v>
      </c>
      <c r="D16" s="11" t="s">
        <v>397</v>
      </c>
      <c r="E16" s="11" t="s">
        <v>397</v>
      </c>
      <c r="F16" s="11" t="s">
        <v>397</v>
      </c>
      <c r="G16" s="11" t="s">
        <v>397</v>
      </c>
      <c r="H16" s="11" t="s">
        <v>397</v>
      </c>
      <c r="I16" s="11" t="s">
        <v>397</v>
      </c>
      <c r="J16" s="11" t="s">
        <v>397</v>
      </c>
    </row>
    <row r="17" spans="1:10" ht="12" customHeight="1">
      <c r="A17" s="2" t="str">
        <f>"Aug "&amp;RIGHT(A6,4)</f>
        <v>Aug 2011</v>
      </c>
      <c r="B17" s="11" t="s">
        <v>397</v>
      </c>
      <c r="C17" s="11" t="s">
        <v>397</v>
      </c>
      <c r="D17" s="11" t="s">
        <v>397</v>
      </c>
      <c r="E17" s="11" t="s">
        <v>397</v>
      </c>
      <c r="F17" s="11" t="s">
        <v>397</v>
      </c>
      <c r="G17" s="11" t="s">
        <v>397</v>
      </c>
      <c r="H17" s="11" t="s">
        <v>397</v>
      </c>
      <c r="I17" s="11" t="s">
        <v>397</v>
      </c>
      <c r="J17" s="11" t="s">
        <v>397</v>
      </c>
    </row>
    <row r="18" spans="1:10" ht="12" customHeight="1">
      <c r="A18" s="2" t="str">
        <f>"Sep "&amp;RIGHT(A6,4)</f>
        <v>Sep 2011</v>
      </c>
      <c r="B18" s="11" t="s">
        <v>397</v>
      </c>
      <c r="C18" s="11" t="s">
        <v>397</v>
      </c>
      <c r="D18" s="11" t="s">
        <v>397</v>
      </c>
      <c r="E18" s="11" t="s">
        <v>397</v>
      </c>
      <c r="F18" s="11" t="s">
        <v>397</v>
      </c>
      <c r="G18" s="11" t="s">
        <v>397</v>
      </c>
      <c r="H18" s="11" t="s">
        <v>397</v>
      </c>
      <c r="I18" s="11" t="s">
        <v>397</v>
      </c>
      <c r="J18" s="11" t="s">
        <v>397</v>
      </c>
    </row>
    <row r="19" spans="1:10" ht="12" customHeight="1">
      <c r="A19" s="12" t="s">
        <v>57</v>
      </c>
      <c r="B19" s="13">
        <v>8475.5</v>
      </c>
      <c r="C19" s="13">
        <v>15819</v>
      </c>
      <c r="D19" s="13">
        <v>816066.5</v>
      </c>
      <c r="E19" s="13">
        <v>1180</v>
      </c>
      <c r="F19" s="13">
        <v>3863</v>
      </c>
      <c r="G19" s="13">
        <v>132822.5</v>
      </c>
      <c r="H19" s="13">
        <v>1599</v>
      </c>
      <c r="I19" s="13">
        <v>13932.5</v>
      </c>
      <c r="J19" s="13">
        <v>546707.5</v>
      </c>
    </row>
    <row r="20" spans="1:10" ht="12" customHeight="1">
      <c r="A20" s="14" t="s">
        <v>398</v>
      </c>
      <c r="B20" s="15">
        <v>8475.5</v>
      </c>
      <c r="C20" s="15">
        <v>15819</v>
      </c>
      <c r="D20" s="15">
        <v>816066.5</v>
      </c>
      <c r="E20" s="15">
        <v>1180</v>
      </c>
      <c r="F20" s="15">
        <v>3863</v>
      </c>
      <c r="G20" s="15">
        <v>132822.5</v>
      </c>
      <c r="H20" s="15">
        <v>1599</v>
      </c>
      <c r="I20" s="15">
        <v>13932.5</v>
      </c>
      <c r="J20" s="15">
        <v>546707.5</v>
      </c>
    </row>
    <row r="21" ht="12" customHeight="1">
      <c r="A21" s="3" t="str">
        <f>"FY "&amp;RIGHT(A6,4)+1</f>
        <v>FY 2012</v>
      </c>
    </row>
    <row r="22" spans="1:10" ht="12" customHeight="1">
      <c r="A22" s="2" t="str">
        <f>"Oct "&amp;RIGHT(A6,4)</f>
        <v>Oct 2011</v>
      </c>
      <c r="B22" s="11">
        <v>8059</v>
      </c>
      <c r="C22" s="11">
        <v>13661</v>
      </c>
      <c r="D22" s="11">
        <v>695075</v>
      </c>
      <c r="E22" s="11">
        <v>1144</v>
      </c>
      <c r="F22" s="11">
        <v>3982</v>
      </c>
      <c r="G22" s="11">
        <v>115154</v>
      </c>
      <c r="H22" s="11">
        <v>1611</v>
      </c>
      <c r="I22" s="11">
        <v>14453</v>
      </c>
      <c r="J22" s="11">
        <v>556988</v>
      </c>
    </row>
    <row r="23" spans="1:10" ht="12" customHeight="1">
      <c r="A23" s="2" t="str">
        <f>"Nov "&amp;RIGHT(A6,4)</f>
        <v>Nov 2011</v>
      </c>
      <c r="B23" s="11" t="s">
        <v>397</v>
      </c>
      <c r="C23" s="11" t="s">
        <v>397</v>
      </c>
      <c r="D23" s="11" t="s">
        <v>397</v>
      </c>
      <c r="E23" s="11" t="s">
        <v>397</v>
      </c>
      <c r="F23" s="11" t="s">
        <v>397</v>
      </c>
      <c r="G23" s="11" t="s">
        <v>397</v>
      </c>
      <c r="H23" s="11" t="s">
        <v>397</v>
      </c>
      <c r="I23" s="11" t="s">
        <v>397</v>
      </c>
      <c r="J23" s="11" t="s">
        <v>397</v>
      </c>
    </row>
    <row r="24" spans="1:10" ht="12" customHeight="1">
      <c r="A24" s="2" t="str">
        <f>"Dec "&amp;RIGHT(A6,4)</f>
        <v>Dec 2011</v>
      </c>
      <c r="B24" s="11" t="s">
        <v>397</v>
      </c>
      <c r="C24" s="11" t="s">
        <v>397</v>
      </c>
      <c r="D24" s="11" t="s">
        <v>397</v>
      </c>
      <c r="E24" s="11" t="s">
        <v>397</v>
      </c>
      <c r="F24" s="11" t="s">
        <v>397</v>
      </c>
      <c r="G24" s="11" t="s">
        <v>397</v>
      </c>
      <c r="H24" s="11" t="s">
        <v>397</v>
      </c>
      <c r="I24" s="11" t="s">
        <v>397</v>
      </c>
      <c r="J24" s="11" t="s">
        <v>397</v>
      </c>
    </row>
    <row r="25" spans="1:10" ht="12" customHeight="1">
      <c r="A25" s="2" t="str">
        <f>"Jan "&amp;RIGHT(A6,4)+1</f>
        <v>Jan 2012</v>
      </c>
      <c r="B25" s="11" t="s">
        <v>397</v>
      </c>
      <c r="C25" s="11" t="s">
        <v>397</v>
      </c>
      <c r="D25" s="11" t="s">
        <v>397</v>
      </c>
      <c r="E25" s="11" t="s">
        <v>397</v>
      </c>
      <c r="F25" s="11" t="s">
        <v>397</v>
      </c>
      <c r="G25" s="11" t="s">
        <v>397</v>
      </c>
      <c r="H25" s="11" t="s">
        <v>397</v>
      </c>
      <c r="I25" s="11" t="s">
        <v>397</v>
      </c>
      <c r="J25" s="11" t="s">
        <v>397</v>
      </c>
    </row>
    <row r="26" spans="1:10" ht="12" customHeight="1">
      <c r="A26" s="2" t="str">
        <f>"Feb "&amp;RIGHT(A6,4)+1</f>
        <v>Feb 2012</v>
      </c>
      <c r="B26" s="11" t="s">
        <v>397</v>
      </c>
      <c r="C26" s="11" t="s">
        <v>397</v>
      </c>
      <c r="D26" s="11" t="s">
        <v>397</v>
      </c>
      <c r="E26" s="11" t="s">
        <v>397</v>
      </c>
      <c r="F26" s="11" t="s">
        <v>397</v>
      </c>
      <c r="G26" s="11" t="s">
        <v>397</v>
      </c>
      <c r="H26" s="11" t="s">
        <v>397</v>
      </c>
      <c r="I26" s="11" t="s">
        <v>397</v>
      </c>
      <c r="J26" s="11" t="s">
        <v>397</v>
      </c>
    </row>
    <row r="27" spans="1:10" ht="12" customHeight="1">
      <c r="A27" s="2" t="str">
        <f>"Mar "&amp;RIGHT(A6,4)+1</f>
        <v>Mar 2012</v>
      </c>
      <c r="B27" s="11">
        <v>8499</v>
      </c>
      <c r="C27" s="11">
        <v>16109</v>
      </c>
      <c r="D27" s="11">
        <v>825689</v>
      </c>
      <c r="E27" s="11">
        <v>1171</v>
      </c>
      <c r="F27" s="11">
        <v>3159</v>
      </c>
      <c r="G27" s="11">
        <v>118337</v>
      </c>
      <c r="H27" s="11">
        <v>1610</v>
      </c>
      <c r="I27" s="11">
        <v>13388</v>
      </c>
      <c r="J27" s="11">
        <v>555788</v>
      </c>
    </row>
    <row r="28" spans="1:10" ht="12" customHeight="1">
      <c r="A28" s="2" t="str">
        <f>"Apr "&amp;RIGHT(A6,4)+1</f>
        <v>Apr 2012</v>
      </c>
      <c r="B28" s="11" t="s">
        <v>397</v>
      </c>
      <c r="C28" s="11" t="s">
        <v>397</v>
      </c>
      <c r="D28" s="11" t="s">
        <v>397</v>
      </c>
      <c r="E28" s="11" t="s">
        <v>397</v>
      </c>
      <c r="F28" s="11" t="s">
        <v>397</v>
      </c>
      <c r="G28" s="11" t="s">
        <v>397</v>
      </c>
      <c r="H28" s="11" t="s">
        <v>397</v>
      </c>
      <c r="I28" s="11" t="s">
        <v>397</v>
      </c>
      <c r="J28" s="11" t="s">
        <v>397</v>
      </c>
    </row>
    <row r="29" spans="1:10" ht="12" customHeight="1">
      <c r="A29" s="2" t="str">
        <f>"May "&amp;RIGHT(A6,4)+1</f>
        <v>May 2012</v>
      </c>
      <c r="B29" s="11" t="s">
        <v>397</v>
      </c>
      <c r="C29" s="11" t="s">
        <v>397</v>
      </c>
      <c r="D29" s="11" t="s">
        <v>397</v>
      </c>
      <c r="E29" s="11" t="s">
        <v>397</v>
      </c>
      <c r="F29" s="11" t="s">
        <v>397</v>
      </c>
      <c r="G29" s="11" t="s">
        <v>397</v>
      </c>
      <c r="H29" s="11" t="s">
        <v>397</v>
      </c>
      <c r="I29" s="11" t="s">
        <v>397</v>
      </c>
      <c r="J29" s="11" t="s">
        <v>397</v>
      </c>
    </row>
    <row r="30" spans="1:10" ht="12" customHeight="1">
      <c r="A30" s="2" t="str">
        <f>"Jun "&amp;RIGHT(A6,4)+1</f>
        <v>Jun 2012</v>
      </c>
      <c r="B30" s="11" t="s">
        <v>397</v>
      </c>
      <c r="C30" s="11" t="s">
        <v>397</v>
      </c>
      <c r="D30" s="11" t="s">
        <v>397</v>
      </c>
      <c r="E30" s="11" t="s">
        <v>397</v>
      </c>
      <c r="F30" s="11" t="s">
        <v>397</v>
      </c>
      <c r="G30" s="11" t="s">
        <v>397</v>
      </c>
      <c r="H30" s="11" t="s">
        <v>397</v>
      </c>
      <c r="I30" s="11" t="s">
        <v>397</v>
      </c>
      <c r="J30" s="11" t="s">
        <v>397</v>
      </c>
    </row>
    <row r="31" spans="1:10" ht="12" customHeight="1">
      <c r="A31" s="2" t="str">
        <f>"Jul "&amp;RIGHT(A6,4)+1</f>
        <v>Jul 2012</v>
      </c>
      <c r="B31" s="11" t="s">
        <v>397</v>
      </c>
      <c r="C31" s="11" t="s">
        <v>397</v>
      </c>
      <c r="D31" s="11" t="s">
        <v>397</v>
      </c>
      <c r="E31" s="11" t="s">
        <v>397</v>
      </c>
      <c r="F31" s="11" t="s">
        <v>397</v>
      </c>
      <c r="G31" s="11" t="s">
        <v>397</v>
      </c>
      <c r="H31" s="11" t="s">
        <v>397</v>
      </c>
      <c r="I31" s="11" t="s">
        <v>397</v>
      </c>
      <c r="J31" s="11" t="s">
        <v>397</v>
      </c>
    </row>
    <row r="32" spans="1:10" ht="12" customHeight="1">
      <c r="A32" s="2" t="str">
        <f>"Aug "&amp;RIGHT(A6,4)+1</f>
        <v>Aug 2012</v>
      </c>
      <c r="B32" s="11" t="s">
        <v>397</v>
      </c>
      <c r="C32" s="11" t="s">
        <v>397</v>
      </c>
      <c r="D32" s="11" t="s">
        <v>397</v>
      </c>
      <c r="E32" s="11" t="s">
        <v>397</v>
      </c>
      <c r="F32" s="11" t="s">
        <v>397</v>
      </c>
      <c r="G32" s="11" t="s">
        <v>397</v>
      </c>
      <c r="H32" s="11" t="s">
        <v>397</v>
      </c>
      <c r="I32" s="11" t="s">
        <v>397</v>
      </c>
      <c r="J32" s="11" t="s">
        <v>397</v>
      </c>
    </row>
    <row r="33" spans="1:10" ht="12" customHeight="1">
      <c r="A33" s="2" t="str">
        <f>"Sep "&amp;RIGHT(A6,4)+1</f>
        <v>Sep 2012</v>
      </c>
      <c r="B33" s="11" t="s">
        <v>397</v>
      </c>
      <c r="C33" s="11" t="s">
        <v>397</v>
      </c>
      <c r="D33" s="11" t="s">
        <v>397</v>
      </c>
      <c r="E33" s="11" t="s">
        <v>397</v>
      </c>
      <c r="F33" s="11" t="s">
        <v>397</v>
      </c>
      <c r="G33" s="11" t="s">
        <v>397</v>
      </c>
      <c r="H33" s="11" t="s">
        <v>397</v>
      </c>
      <c r="I33" s="11" t="s">
        <v>397</v>
      </c>
      <c r="J33" s="11" t="s">
        <v>397</v>
      </c>
    </row>
    <row r="34" spans="1:10" ht="12" customHeight="1">
      <c r="A34" s="12" t="s">
        <v>57</v>
      </c>
      <c r="B34" s="13">
        <v>8279</v>
      </c>
      <c r="C34" s="13">
        <v>14885</v>
      </c>
      <c r="D34" s="13">
        <v>760382</v>
      </c>
      <c r="E34" s="13">
        <v>1157.5</v>
      </c>
      <c r="F34" s="13">
        <v>3570.5</v>
      </c>
      <c r="G34" s="13">
        <v>116745.5</v>
      </c>
      <c r="H34" s="13">
        <v>1610.5</v>
      </c>
      <c r="I34" s="13">
        <v>13920.5</v>
      </c>
      <c r="J34" s="13">
        <v>556388</v>
      </c>
    </row>
    <row r="35" spans="1:10" ht="12" customHeight="1">
      <c r="A35" s="14" t="str">
        <f>"Total "&amp;MID(A20,7,LEN(A20)-13)&amp;" Months"</f>
        <v>Total 9 Months</v>
      </c>
      <c r="B35" s="15">
        <v>8279</v>
      </c>
      <c r="C35" s="15">
        <v>14885</v>
      </c>
      <c r="D35" s="15">
        <v>760382</v>
      </c>
      <c r="E35" s="15">
        <v>1157.5</v>
      </c>
      <c r="F35" s="15">
        <v>3570.5</v>
      </c>
      <c r="G35" s="15">
        <v>116745.5</v>
      </c>
      <c r="H35" s="15">
        <v>1610.5</v>
      </c>
      <c r="I35" s="15">
        <v>13920.5</v>
      </c>
      <c r="J35" s="15">
        <v>556388</v>
      </c>
    </row>
    <row r="36" spans="1:10" ht="12" customHeight="1">
      <c r="A36" s="33"/>
      <c r="B36" s="33"/>
      <c r="C36" s="33"/>
      <c r="D36" s="33"/>
      <c r="E36" s="33"/>
      <c r="F36" s="33"/>
      <c r="G36" s="33"/>
      <c r="H36" s="33"/>
      <c r="I36" s="33"/>
      <c r="J36" s="33"/>
    </row>
    <row r="37" spans="1:10" ht="69.75" customHeight="1">
      <c r="A37" s="53" t="s">
        <v>107</v>
      </c>
      <c r="B37" s="53"/>
      <c r="C37" s="53"/>
      <c r="D37" s="53"/>
      <c r="E37" s="53"/>
      <c r="F37" s="53"/>
      <c r="G37" s="53"/>
      <c r="H37" s="53"/>
      <c r="I37" s="53"/>
      <c r="J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9">
    <mergeCell ref="B5:J5"/>
    <mergeCell ref="A36:J36"/>
    <mergeCell ref="A37:J37"/>
    <mergeCell ref="A1:I1"/>
    <mergeCell ref="A2:I2"/>
    <mergeCell ref="A3:A4"/>
    <mergeCell ref="B3:D3"/>
    <mergeCell ref="E3:G3"/>
    <mergeCell ref="H3:J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K35"/>
  <sheetViews>
    <sheetView showGridLines="0" zoomScalePageLayoutView="0" workbookViewId="0" topLeftCell="A1">
      <selection activeCell="A1" sqref="A1:J1"/>
    </sheetView>
  </sheetViews>
  <sheetFormatPr defaultColWidth="9.140625" defaultRowHeight="12.75"/>
  <cols>
    <col min="1" max="1" width="12.8515625" style="0" customWidth="1"/>
    <col min="2" max="11" width="11.421875" style="0" customWidth="1"/>
  </cols>
  <sheetData>
    <row r="1" spans="1:11" ht="12" customHeight="1">
      <c r="A1" s="42" t="s">
        <v>394</v>
      </c>
      <c r="B1" s="42"/>
      <c r="C1" s="42"/>
      <c r="D1" s="42"/>
      <c r="E1" s="42"/>
      <c r="F1" s="42"/>
      <c r="G1" s="42"/>
      <c r="H1" s="42"/>
      <c r="I1" s="42"/>
      <c r="J1" s="42"/>
      <c r="K1" s="2" t="s">
        <v>395</v>
      </c>
    </row>
    <row r="2" spans="1:11" ht="12" customHeight="1">
      <c r="A2" s="44" t="s">
        <v>108</v>
      </c>
      <c r="B2" s="44"/>
      <c r="C2" s="44"/>
      <c r="D2" s="44"/>
      <c r="E2" s="44"/>
      <c r="F2" s="44"/>
      <c r="G2" s="44"/>
      <c r="H2" s="44"/>
      <c r="I2" s="44"/>
      <c r="J2" s="44"/>
      <c r="K2" s="1"/>
    </row>
    <row r="3" spans="1:11" ht="24" customHeight="1">
      <c r="A3" s="46" t="s">
        <v>52</v>
      </c>
      <c r="B3" s="48" t="s">
        <v>109</v>
      </c>
      <c r="C3" s="54"/>
      <c r="D3" s="54"/>
      <c r="E3" s="54"/>
      <c r="F3" s="49"/>
      <c r="G3" s="48" t="s">
        <v>110</v>
      </c>
      <c r="H3" s="54"/>
      <c r="I3" s="54"/>
      <c r="J3" s="54"/>
      <c r="K3" s="54"/>
    </row>
    <row r="4" spans="1:11" ht="24" customHeight="1">
      <c r="A4" s="47"/>
      <c r="B4" s="10" t="s">
        <v>111</v>
      </c>
      <c r="C4" s="10" t="s">
        <v>112</v>
      </c>
      <c r="D4" s="10" t="s">
        <v>113</v>
      </c>
      <c r="E4" s="10" t="s">
        <v>114</v>
      </c>
      <c r="F4" s="10" t="s">
        <v>57</v>
      </c>
      <c r="G4" s="10" t="s">
        <v>111</v>
      </c>
      <c r="H4" s="10" t="s">
        <v>112</v>
      </c>
      <c r="I4" s="10" t="s">
        <v>113</v>
      </c>
      <c r="J4" s="10" t="s">
        <v>114</v>
      </c>
      <c r="K4" s="9" t="s">
        <v>57</v>
      </c>
    </row>
    <row r="5" spans="1:11" ht="12" customHeight="1">
      <c r="A5" s="1"/>
      <c r="B5" s="33" t="str">
        <f>REPT("-",112)&amp;" Number "&amp;REPT("-",112)</f>
        <v>---------------------------------------------------------------------------------------------------------------- Number ----------------------------------------------------------------------------------------------------------------</v>
      </c>
      <c r="C5" s="33"/>
      <c r="D5" s="33"/>
      <c r="E5" s="33"/>
      <c r="F5" s="33"/>
      <c r="G5" s="33"/>
      <c r="H5" s="33"/>
      <c r="I5" s="33"/>
      <c r="J5" s="33"/>
      <c r="K5" s="33"/>
    </row>
    <row r="6" ht="12" customHeight="1">
      <c r="A6" s="3" t="s">
        <v>396</v>
      </c>
    </row>
    <row r="7" spans="1:11" ht="12" customHeight="1">
      <c r="A7" s="2" t="str">
        <f>"Oct "&amp;RIGHT(A6,4)-1</f>
        <v>Oct 2010</v>
      </c>
      <c r="B7" s="11">
        <v>11508930</v>
      </c>
      <c r="C7" s="11">
        <v>12086322</v>
      </c>
      <c r="D7" s="11">
        <v>6200407</v>
      </c>
      <c r="E7" s="11">
        <v>18456041</v>
      </c>
      <c r="F7" s="11">
        <v>48251700</v>
      </c>
      <c r="G7" s="11">
        <v>29153194</v>
      </c>
      <c r="H7" s="11">
        <v>34982248</v>
      </c>
      <c r="I7" s="11">
        <v>5755850</v>
      </c>
      <c r="J7" s="11">
        <v>44427371</v>
      </c>
      <c r="K7" s="11">
        <v>114318663</v>
      </c>
    </row>
    <row r="8" spans="1:11" ht="12" customHeight="1">
      <c r="A8" s="2" t="str">
        <f>"Nov "&amp;RIGHT(A6,4)-1</f>
        <v>Nov 2010</v>
      </c>
      <c r="B8" s="11">
        <v>10993180</v>
      </c>
      <c r="C8" s="11">
        <v>11840001</v>
      </c>
      <c r="D8" s="11">
        <v>5941053</v>
      </c>
      <c r="E8" s="11">
        <v>17715578</v>
      </c>
      <c r="F8" s="11">
        <v>46489812</v>
      </c>
      <c r="G8" s="11">
        <v>27422411</v>
      </c>
      <c r="H8" s="11">
        <v>33064635</v>
      </c>
      <c r="I8" s="11">
        <v>5813245</v>
      </c>
      <c r="J8" s="11">
        <v>41693524</v>
      </c>
      <c r="K8" s="11">
        <v>107993815</v>
      </c>
    </row>
    <row r="9" spans="1:11" ht="12" customHeight="1">
      <c r="A9" s="2" t="str">
        <f>"Dec "&amp;RIGHT(A6,4)-1</f>
        <v>Dec 2010</v>
      </c>
      <c r="B9" s="11">
        <v>10840444</v>
      </c>
      <c r="C9" s="11">
        <v>12594890</v>
      </c>
      <c r="D9" s="11">
        <v>6037684</v>
      </c>
      <c r="E9" s="11">
        <v>17751040</v>
      </c>
      <c r="F9" s="11">
        <v>47224058</v>
      </c>
      <c r="G9" s="11">
        <v>24019384</v>
      </c>
      <c r="H9" s="11">
        <v>29999183</v>
      </c>
      <c r="I9" s="11">
        <v>5081965</v>
      </c>
      <c r="J9" s="11">
        <v>36716842</v>
      </c>
      <c r="K9" s="11">
        <v>95817374</v>
      </c>
    </row>
    <row r="10" spans="1:11" ht="12" customHeight="1">
      <c r="A10" s="2" t="str">
        <f>"Jan "&amp;RIGHT(A6,4)</f>
        <v>Jan 2011</v>
      </c>
      <c r="B10" s="11">
        <v>11044931</v>
      </c>
      <c r="C10" s="11">
        <v>11965580</v>
      </c>
      <c r="D10" s="11">
        <v>5912783</v>
      </c>
      <c r="E10" s="11">
        <v>17776361</v>
      </c>
      <c r="F10" s="11">
        <v>46699655</v>
      </c>
      <c r="G10" s="11">
        <v>26153805</v>
      </c>
      <c r="H10" s="11">
        <v>32149726</v>
      </c>
      <c r="I10" s="11">
        <v>5811520</v>
      </c>
      <c r="J10" s="11">
        <v>40677739</v>
      </c>
      <c r="K10" s="11">
        <v>104792790</v>
      </c>
    </row>
    <row r="11" spans="1:11" ht="12" customHeight="1">
      <c r="A11" s="2" t="str">
        <f>"Feb "&amp;RIGHT(A6,4)</f>
        <v>Feb 2011</v>
      </c>
      <c r="B11" s="11">
        <v>10559244</v>
      </c>
      <c r="C11" s="11">
        <v>11510655</v>
      </c>
      <c r="D11" s="11">
        <v>5643239</v>
      </c>
      <c r="E11" s="11">
        <v>16954887</v>
      </c>
      <c r="F11" s="11">
        <v>44668025</v>
      </c>
      <c r="G11" s="11">
        <v>26145332</v>
      </c>
      <c r="H11" s="11">
        <v>32007022</v>
      </c>
      <c r="I11" s="11">
        <v>5613178</v>
      </c>
      <c r="J11" s="11">
        <v>40151747</v>
      </c>
      <c r="K11" s="11">
        <v>103917279</v>
      </c>
    </row>
    <row r="12" spans="1:11" ht="12" customHeight="1">
      <c r="A12" s="2" t="str">
        <f>"Mar "&amp;RIGHT(A6,4)</f>
        <v>Mar 2011</v>
      </c>
      <c r="B12" s="11">
        <v>12545767</v>
      </c>
      <c r="C12" s="11">
        <v>13748232</v>
      </c>
      <c r="D12" s="11">
        <v>6652953</v>
      </c>
      <c r="E12" s="11">
        <v>20114522</v>
      </c>
      <c r="F12" s="11">
        <v>53061474</v>
      </c>
      <c r="G12" s="11">
        <v>32428568</v>
      </c>
      <c r="H12" s="11">
        <v>40126674</v>
      </c>
      <c r="I12" s="11">
        <v>7098170</v>
      </c>
      <c r="J12" s="11">
        <v>49814531</v>
      </c>
      <c r="K12" s="11">
        <v>129467943</v>
      </c>
    </row>
    <row r="13" spans="1:11" ht="12" customHeight="1">
      <c r="A13" s="2" t="str">
        <f>"Apr "&amp;RIGHT(A6,4)</f>
        <v>Apr 2011</v>
      </c>
      <c r="B13" s="11">
        <v>11362674</v>
      </c>
      <c r="C13" s="11">
        <v>12811152</v>
      </c>
      <c r="D13" s="11">
        <v>6032174</v>
      </c>
      <c r="E13" s="11">
        <v>18330182</v>
      </c>
      <c r="F13" s="11">
        <v>48536182</v>
      </c>
      <c r="G13" s="11">
        <v>28967061</v>
      </c>
      <c r="H13" s="11">
        <v>35813164</v>
      </c>
      <c r="I13" s="11">
        <v>5715759</v>
      </c>
      <c r="J13" s="11">
        <v>44399358</v>
      </c>
      <c r="K13" s="11">
        <v>114895342</v>
      </c>
    </row>
    <row r="14" spans="1:11" ht="12" customHeight="1">
      <c r="A14" s="2" t="str">
        <f>"May "&amp;RIGHT(A6,4)</f>
        <v>May 2011</v>
      </c>
      <c r="B14" s="11">
        <v>11810832</v>
      </c>
      <c r="C14" s="11">
        <v>12960111</v>
      </c>
      <c r="D14" s="11">
        <v>6230863</v>
      </c>
      <c r="E14" s="11">
        <v>18918235</v>
      </c>
      <c r="F14" s="11">
        <v>49920041</v>
      </c>
      <c r="G14" s="11">
        <v>29484085</v>
      </c>
      <c r="H14" s="11">
        <v>36243306</v>
      </c>
      <c r="I14" s="11">
        <v>6423550</v>
      </c>
      <c r="J14" s="11">
        <v>45687789</v>
      </c>
      <c r="K14" s="11">
        <v>117838730</v>
      </c>
    </row>
    <row r="15" spans="1:11" ht="12" customHeight="1">
      <c r="A15" s="2" t="str">
        <f>"Jun "&amp;RIGHT(A6,4)</f>
        <v>Jun 2011</v>
      </c>
      <c r="B15" s="11">
        <v>11497770</v>
      </c>
      <c r="C15" s="11">
        <v>15539693</v>
      </c>
      <c r="D15" s="11">
        <v>6207685</v>
      </c>
      <c r="E15" s="11">
        <v>19011447</v>
      </c>
      <c r="F15" s="11">
        <v>52256595</v>
      </c>
      <c r="G15" s="11">
        <v>24681707</v>
      </c>
      <c r="H15" s="11">
        <v>32869822</v>
      </c>
      <c r="I15" s="11">
        <v>3896723</v>
      </c>
      <c r="J15" s="11">
        <v>36310959</v>
      </c>
      <c r="K15" s="11">
        <v>97759211</v>
      </c>
    </row>
    <row r="16" spans="1:11" ht="12" customHeight="1">
      <c r="A16" s="2" t="str">
        <f>"Jul "&amp;RIGHT(A6,4)</f>
        <v>Jul 2011</v>
      </c>
      <c r="B16" s="11">
        <v>9764141</v>
      </c>
      <c r="C16" s="11">
        <v>14410012</v>
      </c>
      <c r="D16" s="11">
        <v>5561179</v>
      </c>
      <c r="E16" s="11">
        <v>16626213</v>
      </c>
      <c r="F16" s="11">
        <v>46361545</v>
      </c>
      <c r="G16" s="11">
        <v>20523497</v>
      </c>
      <c r="H16" s="11">
        <v>28156725</v>
      </c>
      <c r="I16" s="11">
        <v>2400222</v>
      </c>
      <c r="J16" s="11">
        <v>29523157</v>
      </c>
      <c r="K16" s="11">
        <v>80603601</v>
      </c>
    </row>
    <row r="17" spans="1:11" ht="12" customHeight="1">
      <c r="A17" s="2" t="str">
        <f>"Aug "&amp;RIGHT(A6,4)</f>
        <v>Aug 2011</v>
      </c>
      <c r="B17" s="11">
        <v>11773649</v>
      </c>
      <c r="C17" s="11">
        <v>15460509</v>
      </c>
      <c r="D17" s="11">
        <v>6356908</v>
      </c>
      <c r="E17" s="11">
        <v>19291455</v>
      </c>
      <c r="F17" s="11">
        <v>52882521</v>
      </c>
      <c r="G17" s="11">
        <v>25142592</v>
      </c>
      <c r="H17" s="11">
        <v>32239237</v>
      </c>
      <c r="I17" s="11">
        <v>2952709</v>
      </c>
      <c r="J17" s="11">
        <v>37062188</v>
      </c>
      <c r="K17" s="11">
        <v>97396726</v>
      </c>
    </row>
    <row r="18" spans="1:11" ht="12" customHeight="1">
      <c r="A18" s="2" t="str">
        <f>"Sep "&amp;RIGHT(A6,4)</f>
        <v>Sep 2011</v>
      </c>
      <c r="B18" s="11">
        <v>11164246</v>
      </c>
      <c r="C18" s="11">
        <v>11617568</v>
      </c>
      <c r="D18" s="11">
        <v>6115980</v>
      </c>
      <c r="E18" s="11">
        <v>17878311</v>
      </c>
      <c r="F18" s="11">
        <v>46776105</v>
      </c>
      <c r="G18" s="11">
        <v>28768424</v>
      </c>
      <c r="H18" s="11">
        <v>33823681</v>
      </c>
      <c r="I18" s="11">
        <v>5204936</v>
      </c>
      <c r="J18" s="11">
        <v>43619743</v>
      </c>
      <c r="K18" s="11">
        <v>111416784</v>
      </c>
    </row>
    <row r="19" spans="1:11" ht="12" customHeight="1">
      <c r="A19" s="12" t="s">
        <v>57</v>
      </c>
      <c r="B19" s="13">
        <v>134865808</v>
      </c>
      <c r="C19" s="13">
        <v>156544725</v>
      </c>
      <c r="D19" s="13">
        <v>72892908</v>
      </c>
      <c r="E19" s="13">
        <v>218824272</v>
      </c>
      <c r="F19" s="13">
        <v>583127713</v>
      </c>
      <c r="G19" s="13">
        <v>322890060</v>
      </c>
      <c r="H19" s="13">
        <v>401475423</v>
      </c>
      <c r="I19" s="13">
        <v>61767827</v>
      </c>
      <c r="J19" s="13">
        <v>490084948</v>
      </c>
      <c r="K19" s="13">
        <v>1276218258</v>
      </c>
    </row>
    <row r="20" spans="1:11" ht="12" customHeight="1">
      <c r="A20" s="14" t="s">
        <v>398</v>
      </c>
      <c r="B20" s="15">
        <v>102163772</v>
      </c>
      <c r="C20" s="15">
        <v>115056636</v>
      </c>
      <c r="D20" s="15">
        <v>54858841</v>
      </c>
      <c r="E20" s="15">
        <v>165028293</v>
      </c>
      <c r="F20" s="15">
        <v>437107542</v>
      </c>
      <c r="G20" s="15">
        <v>248455547</v>
      </c>
      <c r="H20" s="15">
        <v>307255780</v>
      </c>
      <c r="I20" s="15">
        <v>51209960</v>
      </c>
      <c r="J20" s="15">
        <v>379879860</v>
      </c>
      <c r="K20" s="15">
        <v>986801147</v>
      </c>
    </row>
    <row r="21" ht="12" customHeight="1">
      <c r="A21" s="3" t="str">
        <f>"FY "&amp;RIGHT(A6,4)+1</f>
        <v>FY 2012</v>
      </c>
    </row>
    <row r="22" spans="1:11" ht="12" customHeight="1">
      <c r="A22" s="2" t="str">
        <f>"Oct "&amp;RIGHT(A6,4)</f>
        <v>Oct 2011</v>
      </c>
      <c r="B22" s="11">
        <v>11119929</v>
      </c>
      <c r="C22" s="11">
        <v>11726387</v>
      </c>
      <c r="D22" s="11">
        <v>6103144</v>
      </c>
      <c r="E22" s="11">
        <v>17835923</v>
      </c>
      <c r="F22" s="11">
        <v>46785383</v>
      </c>
      <c r="G22" s="11">
        <v>29167368</v>
      </c>
      <c r="H22" s="11">
        <v>34999361</v>
      </c>
      <c r="I22" s="11">
        <v>6757885</v>
      </c>
      <c r="J22" s="11">
        <v>44577201</v>
      </c>
      <c r="K22" s="11">
        <v>115501815</v>
      </c>
    </row>
    <row r="23" spans="1:11" ht="12" customHeight="1">
      <c r="A23" s="2" t="str">
        <f>"Nov "&amp;RIGHT(A6,4)</f>
        <v>Nov 2011</v>
      </c>
      <c r="B23" s="11">
        <v>10702430</v>
      </c>
      <c r="C23" s="11">
        <v>11537799</v>
      </c>
      <c r="D23" s="11">
        <v>5939058</v>
      </c>
      <c r="E23" s="11">
        <v>17274383</v>
      </c>
      <c r="F23" s="11">
        <v>45453670</v>
      </c>
      <c r="G23" s="11">
        <v>27690379</v>
      </c>
      <c r="H23" s="11">
        <v>33266230</v>
      </c>
      <c r="I23" s="11">
        <v>6994037</v>
      </c>
      <c r="J23" s="11">
        <v>42216111</v>
      </c>
      <c r="K23" s="11">
        <v>110166757</v>
      </c>
    </row>
    <row r="24" spans="1:11" ht="12" customHeight="1">
      <c r="A24" s="2" t="str">
        <f>"Dec "&amp;RIGHT(A6,4)</f>
        <v>Dec 2011</v>
      </c>
      <c r="B24" s="11">
        <v>10342924</v>
      </c>
      <c r="C24" s="11">
        <v>12023587</v>
      </c>
      <c r="D24" s="11">
        <v>5951047</v>
      </c>
      <c r="E24" s="11">
        <v>17023434</v>
      </c>
      <c r="F24" s="11">
        <v>45340992</v>
      </c>
      <c r="G24" s="11">
        <v>24283264</v>
      </c>
      <c r="H24" s="11">
        <v>30164711</v>
      </c>
      <c r="I24" s="11">
        <v>6244645</v>
      </c>
      <c r="J24" s="11">
        <v>37404450</v>
      </c>
      <c r="K24" s="11">
        <v>98097070</v>
      </c>
    </row>
    <row r="25" spans="1:11" ht="12" customHeight="1">
      <c r="A25" s="2" t="str">
        <f>"Jan "&amp;RIGHT(A6,4)+1</f>
        <v>Jan 2012</v>
      </c>
      <c r="B25" s="11">
        <v>11086575</v>
      </c>
      <c r="C25" s="11">
        <v>12021303</v>
      </c>
      <c r="D25" s="11">
        <v>6040373</v>
      </c>
      <c r="E25" s="11">
        <v>17870682</v>
      </c>
      <c r="F25" s="11">
        <v>47018933</v>
      </c>
      <c r="G25" s="11">
        <v>28328846</v>
      </c>
      <c r="H25" s="11">
        <v>34416823</v>
      </c>
      <c r="I25" s="11">
        <v>7432120</v>
      </c>
      <c r="J25" s="11">
        <v>43904935</v>
      </c>
      <c r="K25" s="11">
        <v>114082724</v>
      </c>
    </row>
    <row r="26" spans="1:11" ht="12" customHeight="1">
      <c r="A26" s="2" t="str">
        <f>"Feb "&amp;RIGHT(A6,4)+1</f>
        <v>Feb 2012</v>
      </c>
      <c r="B26" s="11">
        <v>11021933</v>
      </c>
      <c r="C26" s="11">
        <v>11941348</v>
      </c>
      <c r="D26" s="11">
        <v>5947800</v>
      </c>
      <c r="E26" s="11">
        <v>17686698</v>
      </c>
      <c r="F26" s="11">
        <v>46597779</v>
      </c>
      <c r="G26" s="11">
        <v>29370938</v>
      </c>
      <c r="H26" s="11">
        <v>35618951</v>
      </c>
      <c r="I26" s="11">
        <v>7107973</v>
      </c>
      <c r="J26" s="11">
        <v>45246987</v>
      </c>
      <c r="K26" s="11">
        <v>117344849</v>
      </c>
    </row>
    <row r="27" spans="1:11" ht="12" customHeight="1">
      <c r="A27" s="2" t="str">
        <f>"Mar "&amp;RIGHT(A6,4)+1</f>
        <v>Mar 2012</v>
      </c>
      <c r="B27" s="11">
        <v>11732550</v>
      </c>
      <c r="C27" s="11">
        <v>12931983</v>
      </c>
      <c r="D27" s="11">
        <v>6339837</v>
      </c>
      <c r="E27" s="11">
        <v>18873981</v>
      </c>
      <c r="F27" s="11">
        <v>49878351</v>
      </c>
      <c r="G27" s="11">
        <v>31010822</v>
      </c>
      <c r="H27" s="11">
        <v>38249543</v>
      </c>
      <c r="I27" s="11">
        <v>7612282</v>
      </c>
      <c r="J27" s="11">
        <v>47920870</v>
      </c>
      <c r="K27" s="11">
        <v>124793517</v>
      </c>
    </row>
    <row r="28" spans="1:11" ht="12" customHeight="1">
      <c r="A28" s="2" t="str">
        <f>"Apr "&amp;RIGHT(A6,4)+1</f>
        <v>Apr 2012</v>
      </c>
      <c r="B28" s="11">
        <v>11086998</v>
      </c>
      <c r="C28" s="11">
        <v>12537488</v>
      </c>
      <c r="D28" s="11">
        <v>5978894</v>
      </c>
      <c r="E28" s="11">
        <v>17912068</v>
      </c>
      <c r="F28" s="11">
        <v>47515448</v>
      </c>
      <c r="G28" s="11">
        <v>29100898</v>
      </c>
      <c r="H28" s="11">
        <v>35798315</v>
      </c>
      <c r="I28" s="11">
        <v>6896442</v>
      </c>
      <c r="J28" s="11">
        <v>44537298</v>
      </c>
      <c r="K28" s="11">
        <v>116332953</v>
      </c>
    </row>
    <row r="29" spans="1:11" ht="12" customHeight="1">
      <c r="A29" s="2" t="str">
        <f>"May "&amp;RIGHT(A6,4)+1</f>
        <v>May 2012</v>
      </c>
      <c r="B29" s="11">
        <v>11906929</v>
      </c>
      <c r="C29" s="11">
        <v>13212032</v>
      </c>
      <c r="D29" s="11">
        <v>6350948</v>
      </c>
      <c r="E29" s="11">
        <v>19078869</v>
      </c>
      <c r="F29" s="11">
        <v>50548778</v>
      </c>
      <c r="G29" s="11">
        <v>30246192</v>
      </c>
      <c r="H29" s="11">
        <v>37187274</v>
      </c>
      <c r="I29" s="11">
        <v>7672412</v>
      </c>
      <c r="J29" s="11">
        <v>46691683</v>
      </c>
      <c r="K29" s="11">
        <v>121797561</v>
      </c>
    </row>
    <row r="30" spans="1:11" ht="12" customHeight="1">
      <c r="A30" s="2" t="str">
        <f>"Jun "&amp;RIGHT(A6,4)+1</f>
        <v>Jun 2012</v>
      </c>
      <c r="B30" s="11">
        <v>10868280</v>
      </c>
      <c r="C30" s="11">
        <v>14816697</v>
      </c>
      <c r="D30" s="11">
        <v>6019990</v>
      </c>
      <c r="E30" s="11">
        <v>17976133</v>
      </c>
      <c r="F30" s="11">
        <v>49681100</v>
      </c>
      <c r="G30" s="11">
        <v>25245334</v>
      </c>
      <c r="H30" s="11">
        <v>33499387</v>
      </c>
      <c r="I30" s="11">
        <v>4481508</v>
      </c>
      <c r="J30" s="11">
        <v>37086152</v>
      </c>
      <c r="K30" s="11">
        <v>100312381</v>
      </c>
    </row>
    <row r="31" spans="1:11" ht="12" customHeight="1">
      <c r="A31" s="2" t="str">
        <f>"Jul "&amp;RIGHT(A6,4)+1</f>
        <v>Jul 2012</v>
      </c>
      <c r="B31" s="11" t="s">
        <v>397</v>
      </c>
      <c r="C31" s="11" t="s">
        <v>397</v>
      </c>
      <c r="D31" s="11" t="s">
        <v>397</v>
      </c>
      <c r="E31" s="11" t="s">
        <v>397</v>
      </c>
      <c r="F31" s="11" t="s">
        <v>397</v>
      </c>
      <c r="G31" s="11" t="s">
        <v>397</v>
      </c>
      <c r="H31" s="11" t="s">
        <v>397</v>
      </c>
      <c r="I31" s="11" t="s">
        <v>397</v>
      </c>
      <c r="J31" s="11" t="s">
        <v>397</v>
      </c>
      <c r="K31" s="11" t="s">
        <v>397</v>
      </c>
    </row>
    <row r="32" spans="1:11" ht="12" customHeight="1">
      <c r="A32" s="2" t="str">
        <f>"Aug "&amp;RIGHT(A6,4)+1</f>
        <v>Aug 2012</v>
      </c>
      <c r="B32" s="11" t="s">
        <v>397</v>
      </c>
      <c r="C32" s="11" t="s">
        <v>397</v>
      </c>
      <c r="D32" s="11" t="s">
        <v>397</v>
      </c>
      <c r="E32" s="11" t="s">
        <v>397</v>
      </c>
      <c r="F32" s="11" t="s">
        <v>397</v>
      </c>
      <c r="G32" s="11" t="s">
        <v>397</v>
      </c>
      <c r="H32" s="11" t="s">
        <v>397</v>
      </c>
      <c r="I32" s="11" t="s">
        <v>397</v>
      </c>
      <c r="J32" s="11" t="s">
        <v>397</v>
      </c>
      <c r="K32" s="11" t="s">
        <v>397</v>
      </c>
    </row>
    <row r="33" spans="1:11" ht="12" customHeight="1">
      <c r="A33" s="2" t="str">
        <f>"Sep "&amp;RIGHT(A6,4)+1</f>
        <v>Sep 2012</v>
      </c>
      <c r="B33" s="11" t="s">
        <v>397</v>
      </c>
      <c r="C33" s="11" t="s">
        <v>397</v>
      </c>
      <c r="D33" s="11" t="s">
        <v>397</v>
      </c>
      <c r="E33" s="11" t="s">
        <v>397</v>
      </c>
      <c r="F33" s="11" t="s">
        <v>397</v>
      </c>
      <c r="G33" s="11" t="s">
        <v>397</v>
      </c>
      <c r="H33" s="11" t="s">
        <v>397</v>
      </c>
      <c r="I33" s="11" t="s">
        <v>397</v>
      </c>
      <c r="J33" s="11" t="s">
        <v>397</v>
      </c>
      <c r="K33" s="11" t="s">
        <v>397</v>
      </c>
    </row>
    <row r="34" spans="1:11" ht="12" customHeight="1">
      <c r="A34" s="12" t="s">
        <v>57</v>
      </c>
      <c r="B34" s="13">
        <v>99868548</v>
      </c>
      <c r="C34" s="13">
        <v>112748624</v>
      </c>
      <c r="D34" s="13">
        <v>54671091</v>
      </c>
      <c r="E34" s="13">
        <v>161532171</v>
      </c>
      <c r="F34" s="13">
        <v>428820434</v>
      </c>
      <c r="G34" s="13">
        <v>254444041</v>
      </c>
      <c r="H34" s="13">
        <v>313200595</v>
      </c>
      <c r="I34" s="13">
        <v>61199304</v>
      </c>
      <c r="J34" s="13">
        <v>389585687</v>
      </c>
      <c r="K34" s="13">
        <v>1018429627</v>
      </c>
    </row>
    <row r="35" spans="1:11" ht="12" customHeight="1">
      <c r="A35" s="14" t="str">
        <f>"Total "&amp;MID(A20,7,LEN(A20)-13)&amp;" Months"</f>
        <v>Total 9 Months</v>
      </c>
      <c r="B35" s="15">
        <v>99868548</v>
      </c>
      <c r="C35" s="15">
        <v>112748624</v>
      </c>
      <c r="D35" s="15">
        <v>54671091</v>
      </c>
      <c r="E35" s="15">
        <v>161532171</v>
      </c>
      <c r="F35" s="15">
        <v>428820434</v>
      </c>
      <c r="G35" s="15">
        <v>254444041</v>
      </c>
      <c r="H35" s="15">
        <v>313200595</v>
      </c>
      <c r="I35" s="15">
        <v>61199304</v>
      </c>
      <c r="J35" s="15">
        <v>389585687</v>
      </c>
      <c r="K35" s="15">
        <v>1018429627</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6">
    <mergeCell ref="B5:K5"/>
    <mergeCell ref="A1:J1"/>
    <mergeCell ref="A2:J2"/>
    <mergeCell ref="A3:A4"/>
    <mergeCell ref="B3:F3"/>
    <mergeCell ref="G3:K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35"/>
  <sheetViews>
    <sheetView showGridLines="0" zoomScalePageLayoutView="0" workbookViewId="0" topLeftCell="A1">
      <selection activeCell="A2" sqref="A2:H2"/>
    </sheetView>
  </sheetViews>
  <sheetFormatPr defaultColWidth="9.140625" defaultRowHeight="12.75"/>
  <cols>
    <col min="1" max="1" width="12.8515625" style="0" customWidth="1"/>
    <col min="2" max="9" width="11.421875" style="0" customWidth="1"/>
  </cols>
  <sheetData>
    <row r="1" spans="1:9" ht="12" customHeight="1">
      <c r="A1" s="42" t="s">
        <v>394</v>
      </c>
      <c r="B1" s="42"/>
      <c r="C1" s="42"/>
      <c r="D1" s="42"/>
      <c r="E1" s="42"/>
      <c r="F1" s="42"/>
      <c r="G1" s="42"/>
      <c r="H1" s="42"/>
      <c r="I1" s="2" t="s">
        <v>395</v>
      </c>
    </row>
    <row r="2" spans="1:9" ht="12" customHeight="1">
      <c r="A2" s="44" t="s">
        <v>347</v>
      </c>
      <c r="B2" s="44"/>
      <c r="C2" s="44"/>
      <c r="D2" s="44"/>
      <c r="E2" s="44"/>
      <c r="F2" s="44"/>
      <c r="G2" s="44"/>
      <c r="H2" s="44"/>
      <c r="I2" s="1"/>
    </row>
    <row r="3" spans="1:9" ht="24" customHeight="1">
      <c r="A3" s="46" t="s">
        <v>52</v>
      </c>
      <c r="B3" s="48" t="s">
        <v>111</v>
      </c>
      <c r="C3" s="54"/>
      <c r="D3" s="54"/>
      <c r="E3" s="49"/>
      <c r="F3" s="48" t="s">
        <v>112</v>
      </c>
      <c r="G3" s="54"/>
      <c r="H3" s="54"/>
      <c r="I3" s="54"/>
    </row>
    <row r="4" spans="1:9" ht="24" customHeight="1">
      <c r="A4" s="47"/>
      <c r="B4" s="10" t="s">
        <v>81</v>
      </c>
      <c r="C4" s="10" t="s">
        <v>82</v>
      </c>
      <c r="D4" s="10" t="s">
        <v>83</v>
      </c>
      <c r="E4" s="10" t="s">
        <v>57</v>
      </c>
      <c r="F4" s="10" t="s">
        <v>81</v>
      </c>
      <c r="G4" s="10" t="s">
        <v>82</v>
      </c>
      <c r="H4" s="10" t="s">
        <v>83</v>
      </c>
      <c r="I4" s="9" t="s">
        <v>57</v>
      </c>
    </row>
    <row r="5" spans="1:9" ht="12" customHeight="1">
      <c r="A5" s="1"/>
      <c r="B5" s="33" t="str">
        <f>REPT("-",89)&amp;" Number "&amp;REPT("-",89)</f>
        <v>----------------------------------------------------------------------------------------- Number -----------------------------------------------------------------------------------------</v>
      </c>
      <c r="C5" s="33"/>
      <c r="D5" s="33"/>
      <c r="E5" s="33"/>
      <c r="F5" s="33"/>
      <c r="G5" s="33"/>
      <c r="H5" s="33"/>
      <c r="I5" s="33"/>
    </row>
    <row r="6" ht="12" customHeight="1">
      <c r="A6" s="3" t="s">
        <v>396</v>
      </c>
    </row>
    <row r="7" spans="1:9" ht="12" customHeight="1">
      <c r="A7" s="2" t="str">
        <f>"Oct "&amp;RIGHT(A6,4)-1</f>
        <v>Oct 2010</v>
      </c>
      <c r="B7" s="11">
        <v>31607888</v>
      </c>
      <c r="C7" s="11">
        <v>1732125</v>
      </c>
      <c r="D7" s="11">
        <v>7322111</v>
      </c>
      <c r="E7" s="11">
        <v>40662124</v>
      </c>
      <c r="F7" s="11">
        <v>36050421</v>
      </c>
      <c r="G7" s="11">
        <v>2102286</v>
      </c>
      <c r="H7" s="11">
        <v>8915863</v>
      </c>
      <c r="I7" s="11">
        <v>47068570</v>
      </c>
    </row>
    <row r="8" spans="1:9" ht="12" customHeight="1">
      <c r="A8" s="2" t="str">
        <f>"Nov "&amp;RIGHT(A6,4)-1</f>
        <v>Nov 2010</v>
      </c>
      <c r="B8" s="11">
        <v>29777331</v>
      </c>
      <c r="C8" s="11">
        <v>1652672</v>
      </c>
      <c r="D8" s="11">
        <v>6985588</v>
      </c>
      <c r="E8" s="11">
        <v>38415591</v>
      </c>
      <c r="F8" s="11">
        <v>34343967</v>
      </c>
      <c r="G8" s="11">
        <v>2015403</v>
      </c>
      <c r="H8" s="11">
        <v>8545266</v>
      </c>
      <c r="I8" s="11">
        <v>44904636</v>
      </c>
    </row>
    <row r="9" spans="1:9" ht="12" customHeight="1">
      <c r="A9" s="2" t="str">
        <f>"Dec "&amp;RIGHT(A6,4)-1</f>
        <v>Dec 2010</v>
      </c>
      <c r="B9" s="11">
        <v>26922082</v>
      </c>
      <c r="C9" s="11">
        <v>1531417</v>
      </c>
      <c r="D9" s="11">
        <v>6406329</v>
      </c>
      <c r="E9" s="11">
        <v>34859828</v>
      </c>
      <c r="F9" s="11">
        <v>32444957</v>
      </c>
      <c r="G9" s="11">
        <v>1948040</v>
      </c>
      <c r="H9" s="11">
        <v>8201076</v>
      </c>
      <c r="I9" s="11">
        <v>42594073</v>
      </c>
    </row>
    <row r="10" spans="1:9" ht="12" customHeight="1">
      <c r="A10" s="2" t="str">
        <f>"Jan "&amp;RIGHT(A6,4)</f>
        <v>Jan 2011</v>
      </c>
      <c r="B10" s="11">
        <v>28752611</v>
      </c>
      <c r="C10" s="11">
        <v>1603406</v>
      </c>
      <c r="D10" s="11">
        <v>6842719</v>
      </c>
      <c r="E10" s="11">
        <v>37198736</v>
      </c>
      <c r="F10" s="11">
        <v>33537931</v>
      </c>
      <c r="G10" s="11">
        <v>1993982</v>
      </c>
      <c r="H10" s="11">
        <v>8583393</v>
      </c>
      <c r="I10" s="11">
        <v>44115306</v>
      </c>
    </row>
    <row r="11" spans="1:9" ht="12" customHeight="1">
      <c r="A11" s="2" t="str">
        <f>"Feb "&amp;RIGHT(A6,4)</f>
        <v>Feb 2011</v>
      </c>
      <c r="B11" s="11">
        <v>28358348</v>
      </c>
      <c r="C11" s="11">
        <v>1600330</v>
      </c>
      <c r="D11" s="11">
        <v>6745898</v>
      </c>
      <c r="E11" s="11">
        <v>36704576</v>
      </c>
      <c r="F11" s="11">
        <v>33068111</v>
      </c>
      <c r="G11" s="11">
        <v>1989883</v>
      </c>
      <c r="H11" s="11">
        <v>8459683</v>
      </c>
      <c r="I11" s="11">
        <v>43517677</v>
      </c>
    </row>
    <row r="12" spans="1:9" ht="12" customHeight="1">
      <c r="A12" s="2" t="str">
        <f>"Mar "&amp;RIGHT(A6,4)</f>
        <v>Mar 2011</v>
      </c>
      <c r="B12" s="11">
        <v>34575425</v>
      </c>
      <c r="C12" s="11">
        <v>1988982</v>
      </c>
      <c r="D12" s="11">
        <v>8409928</v>
      </c>
      <c r="E12" s="11">
        <v>44974335</v>
      </c>
      <c r="F12" s="11">
        <v>40776209</v>
      </c>
      <c r="G12" s="11">
        <v>2499208</v>
      </c>
      <c r="H12" s="11">
        <v>10599489</v>
      </c>
      <c r="I12" s="11">
        <v>53874906</v>
      </c>
    </row>
    <row r="13" spans="1:9" ht="12" customHeight="1">
      <c r="A13" s="2" t="str">
        <f>"Apr "&amp;RIGHT(A6,4)</f>
        <v>Apr 2011</v>
      </c>
      <c r="B13" s="11">
        <v>30885471</v>
      </c>
      <c r="C13" s="11">
        <v>1789059</v>
      </c>
      <c r="D13" s="11">
        <v>7655205</v>
      </c>
      <c r="E13" s="11">
        <v>40329735</v>
      </c>
      <c r="F13" s="11">
        <v>36695254</v>
      </c>
      <c r="G13" s="11">
        <v>2250606</v>
      </c>
      <c r="H13" s="11">
        <v>9678456</v>
      </c>
      <c r="I13" s="11">
        <v>48624316</v>
      </c>
    </row>
    <row r="14" spans="1:9" ht="12" customHeight="1">
      <c r="A14" s="2" t="str">
        <f>"May "&amp;RIGHT(A6,4)</f>
        <v>May 2011</v>
      </c>
      <c r="B14" s="11">
        <v>31458178</v>
      </c>
      <c r="C14" s="11">
        <v>1866924</v>
      </c>
      <c r="D14" s="11">
        <v>7969815</v>
      </c>
      <c r="E14" s="11">
        <v>41294917</v>
      </c>
      <c r="F14" s="11">
        <v>36914310</v>
      </c>
      <c r="G14" s="11">
        <v>2324001</v>
      </c>
      <c r="H14" s="11">
        <v>9965106</v>
      </c>
      <c r="I14" s="11">
        <v>49203417</v>
      </c>
    </row>
    <row r="15" spans="1:9" ht="12" customHeight="1">
      <c r="A15" s="2" t="str">
        <f>"Jun "&amp;RIGHT(A6,4)</f>
        <v>Jun 2011</v>
      </c>
      <c r="B15" s="11">
        <v>26530446</v>
      </c>
      <c r="C15" s="11">
        <v>1795310</v>
      </c>
      <c r="D15" s="11">
        <v>7853721</v>
      </c>
      <c r="E15" s="11">
        <v>36179477</v>
      </c>
      <c r="F15" s="11">
        <v>35346466</v>
      </c>
      <c r="G15" s="11">
        <v>2429250</v>
      </c>
      <c r="H15" s="11">
        <v>10633799</v>
      </c>
      <c r="I15" s="11">
        <v>48409515</v>
      </c>
    </row>
    <row r="16" spans="1:9" ht="12" customHeight="1">
      <c r="A16" s="2" t="str">
        <f>"Jul "&amp;RIGHT(A6,4)</f>
        <v>Jul 2011</v>
      </c>
      <c r="B16" s="11">
        <v>22055186</v>
      </c>
      <c r="C16" s="11">
        <v>1524988</v>
      </c>
      <c r="D16" s="11">
        <v>6707464</v>
      </c>
      <c r="E16" s="11">
        <v>30287638</v>
      </c>
      <c r="F16" s="11">
        <v>31127610</v>
      </c>
      <c r="G16" s="11">
        <v>2112617</v>
      </c>
      <c r="H16" s="11">
        <v>9326510</v>
      </c>
      <c r="I16" s="11">
        <v>42566737</v>
      </c>
    </row>
    <row r="17" spans="1:9" ht="12" customHeight="1">
      <c r="A17" s="2" t="str">
        <f>"Aug "&amp;RIGHT(A6,4)</f>
        <v>Aug 2011</v>
      </c>
      <c r="B17" s="11">
        <v>27276163</v>
      </c>
      <c r="C17" s="11">
        <v>1758405</v>
      </c>
      <c r="D17" s="11">
        <v>7881673</v>
      </c>
      <c r="E17" s="11">
        <v>36916241</v>
      </c>
      <c r="F17" s="11">
        <v>35031127</v>
      </c>
      <c r="G17" s="11">
        <v>2299272</v>
      </c>
      <c r="H17" s="11">
        <v>10369347</v>
      </c>
      <c r="I17" s="11">
        <v>47699746</v>
      </c>
    </row>
    <row r="18" spans="1:9" ht="12" customHeight="1">
      <c r="A18" s="2" t="str">
        <f>"Sep "&amp;RIGHT(A6,4)</f>
        <v>Sep 2011</v>
      </c>
      <c r="B18" s="11">
        <v>30803263</v>
      </c>
      <c r="C18" s="11">
        <v>1682607</v>
      </c>
      <c r="D18" s="11">
        <v>7446800</v>
      </c>
      <c r="E18" s="11">
        <v>39932670</v>
      </c>
      <c r="F18" s="11">
        <v>34555644</v>
      </c>
      <c r="G18" s="11">
        <v>1997549</v>
      </c>
      <c r="H18" s="11">
        <v>8888056</v>
      </c>
      <c r="I18" s="11">
        <v>45441249</v>
      </c>
    </row>
    <row r="19" spans="1:9" ht="12" customHeight="1">
      <c r="A19" s="12" t="s">
        <v>57</v>
      </c>
      <c r="B19" s="13">
        <v>349002392</v>
      </c>
      <c r="C19" s="13">
        <v>20526225</v>
      </c>
      <c r="D19" s="13">
        <v>88227251</v>
      </c>
      <c r="E19" s="13">
        <v>457755868</v>
      </c>
      <c r="F19" s="13">
        <v>419892007</v>
      </c>
      <c r="G19" s="13">
        <v>25962097</v>
      </c>
      <c r="H19" s="13">
        <v>112166044</v>
      </c>
      <c r="I19" s="13">
        <v>558020148</v>
      </c>
    </row>
    <row r="20" spans="1:9" ht="12" customHeight="1">
      <c r="A20" s="14" t="s">
        <v>398</v>
      </c>
      <c r="B20" s="15">
        <v>268867780</v>
      </c>
      <c r="C20" s="15">
        <v>15560225</v>
      </c>
      <c r="D20" s="15">
        <v>66191314</v>
      </c>
      <c r="E20" s="15">
        <v>350619319</v>
      </c>
      <c r="F20" s="15">
        <v>319177626</v>
      </c>
      <c r="G20" s="15">
        <v>19552659</v>
      </c>
      <c r="H20" s="15">
        <v>83582131</v>
      </c>
      <c r="I20" s="15">
        <v>422312416</v>
      </c>
    </row>
    <row r="21" ht="12" customHeight="1">
      <c r="A21" s="3" t="str">
        <f>"FY "&amp;RIGHT(A6,4)+1</f>
        <v>FY 2012</v>
      </c>
    </row>
    <row r="22" spans="1:9" ht="12" customHeight="1">
      <c r="A22" s="2" t="str">
        <f>"Oct "&amp;RIGHT(A6,4)</f>
        <v>Oct 2011</v>
      </c>
      <c r="B22" s="11">
        <v>31247729</v>
      </c>
      <c r="C22" s="11">
        <v>1669368</v>
      </c>
      <c r="D22" s="11">
        <v>7370200</v>
      </c>
      <c r="E22" s="11">
        <v>40287297</v>
      </c>
      <c r="F22" s="11">
        <v>35759151</v>
      </c>
      <c r="G22" s="11">
        <v>2020895</v>
      </c>
      <c r="H22" s="11">
        <v>8945702</v>
      </c>
      <c r="I22" s="11">
        <v>46725748</v>
      </c>
    </row>
    <row r="23" spans="1:9" ht="12" customHeight="1">
      <c r="A23" s="2" t="str">
        <f>"Nov "&amp;RIGHT(A6,4)</f>
        <v>Nov 2011</v>
      </c>
      <c r="B23" s="11">
        <v>29680339</v>
      </c>
      <c r="C23" s="11">
        <v>1610488</v>
      </c>
      <c r="D23" s="11">
        <v>7101982</v>
      </c>
      <c r="E23" s="11">
        <v>38392809</v>
      </c>
      <c r="F23" s="11">
        <v>34219629</v>
      </c>
      <c r="G23" s="11">
        <v>1954596</v>
      </c>
      <c r="H23" s="11">
        <v>8629804</v>
      </c>
      <c r="I23" s="11">
        <v>44804029</v>
      </c>
    </row>
    <row r="24" spans="1:9" ht="12" customHeight="1">
      <c r="A24" s="2" t="str">
        <f>"Dec "&amp;RIGHT(A6,4)</f>
        <v>Dec 2011</v>
      </c>
      <c r="B24" s="11">
        <v>26592359</v>
      </c>
      <c r="C24" s="11">
        <v>1494211</v>
      </c>
      <c r="D24" s="11">
        <v>6539618</v>
      </c>
      <c r="E24" s="11">
        <v>34626188</v>
      </c>
      <c r="F24" s="11">
        <v>32033084</v>
      </c>
      <c r="G24" s="11">
        <v>1881345</v>
      </c>
      <c r="H24" s="11">
        <v>8273869</v>
      </c>
      <c r="I24" s="11">
        <v>42188298</v>
      </c>
    </row>
    <row r="25" spans="1:9" ht="12" customHeight="1">
      <c r="A25" s="2" t="str">
        <f>"Jan "&amp;RIGHT(A6,4)+1</f>
        <v>Jan 2012</v>
      </c>
      <c r="B25" s="11">
        <v>30373496</v>
      </c>
      <c r="C25" s="11">
        <v>1660061</v>
      </c>
      <c r="D25" s="11">
        <v>7381864</v>
      </c>
      <c r="E25" s="11">
        <v>39415421</v>
      </c>
      <c r="F25" s="11">
        <v>35283163</v>
      </c>
      <c r="G25" s="11">
        <v>2038649</v>
      </c>
      <c r="H25" s="11">
        <v>9116314</v>
      </c>
      <c r="I25" s="11">
        <v>46438126</v>
      </c>
    </row>
    <row r="26" spans="1:9" ht="12" customHeight="1">
      <c r="A26" s="2" t="str">
        <f>"Feb "&amp;RIGHT(A6,4)+1</f>
        <v>Feb 2012</v>
      </c>
      <c r="B26" s="11">
        <v>31055447</v>
      </c>
      <c r="C26" s="11">
        <v>1723796</v>
      </c>
      <c r="D26" s="11">
        <v>7613628</v>
      </c>
      <c r="E26" s="11">
        <v>40392871</v>
      </c>
      <c r="F26" s="11">
        <v>36070015</v>
      </c>
      <c r="G26" s="11">
        <v>2114842</v>
      </c>
      <c r="H26" s="11">
        <v>9375442</v>
      </c>
      <c r="I26" s="11">
        <v>47560299</v>
      </c>
    </row>
    <row r="27" spans="1:9" ht="12" customHeight="1">
      <c r="A27" s="2" t="str">
        <f>"Mar "&amp;RIGHT(A6,4)+1</f>
        <v>Mar 2012</v>
      </c>
      <c r="B27" s="11">
        <v>32729196</v>
      </c>
      <c r="C27" s="11">
        <v>1850473</v>
      </c>
      <c r="D27" s="11">
        <v>8163703</v>
      </c>
      <c r="E27" s="11">
        <v>42743372</v>
      </c>
      <c r="F27" s="11">
        <v>38651516</v>
      </c>
      <c r="G27" s="11">
        <v>2307918</v>
      </c>
      <c r="H27" s="11">
        <v>10222092</v>
      </c>
      <c r="I27" s="11">
        <v>51181526</v>
      </c>
    </row>
    <row r="28" spans="1:9" ht="12" customHeight="1">
      <c r="A28" s="2" t="str">
        <f>"Apr "&amp;RIGHT(A6,4)+1</f>
        <v>Apr 2012</v>
      </c>
      <c r="B28" s="11">
        <v>30648361</v>
      </c>
      <c r="C28" s="11">
        <v>1751735</v>
      </c>
      <c r="D28" s="11">
        <v>7787800</v>
      </c>
      <c r="E28" s="11">
        <v>40187896</v>
      </c>
      <c r="F28" s="11">
        <v>36383767</v>
      </c>
      <c r="G28" s="11">
        <v>2180198</v>
      </c>
      <c r="H28" s="11">
        <v>9771838</v>
      </c>
      <c r="I28" s="11">
        <v>48335803</v>
      </c>
    </row>
    <row r="29" spans="1:9" ht="12" customHeight="1">
      <c r="A29" s="2" t="str">
        <f>"May "&amp;RIGHT(A6,4)+1</f>
        <v>May 2012</v>
      </c>
      <c r="B29" s="11">
        <v>31926778</v>
      </c>
      <c r="C29" s="11">
        <v>1888600</v>
      </c>
      <c r="D29" s="11">
        <v>8337743</v>
      </c>
      <c r="E29" s="11">
        <v>42153121</v>
      </c>
      <c r="F29" s="11">
        <v>37676534</v>
      </c>
      <c r="G29" s="11">
        <v>2346040</v>
      </c>
      <c r="H29" s="11">
        <v>10376732</v>
      </c>
      <c r="I29" s="11">
        <v>50399306</v>
      </c>
    </row>
    <row r="30" spans="1:9" ht="12" customHeight="1">
      <c r="A30" s="2" t="str">
        <f>"Jun "&amp;RIGHT(A6,4)+1</f>
        <v>Jun 2012</v>
      </c>
      <c r="B30" s="11">
        <v>26315930</v>
      </c>
      <c r="C30" s="11">
        <v>1837758</v>
      </c>
      <c r="D30" s="11">
        <v>7959926</v>
      </c>
      <c r="E30" s="11">
        <v>36113614</v>
      </c>
      <c r="F30" s="11">
        <v>35203293</v>
      </c>
      <c r="G30" s="11">
        <v>2449390</v>
      </c>
      <c r="H30" s="11">
        <v>10663401</v>
      </c>
      <c r="I30" s="11">
        <v>48316084</v>
      </c>
    </row>
    <row r="31" spans="1:9" ht="12" customHeight="1">
      <c r="A31" s="2" t="str">
        <f>"Jul "&amp;RIGHT(A6,4)+1</f>
        <v>Jul 2012</v>
      </c>
      <c r="B31" s="11" t="s">
        <v>397</v>
      </c>
      <c r="C31" s="11" t="s">
        <v>397</v>
      </c>
      <c r="D31" s="11" t="s">
        <v>397</v>
      </c>
      <c r="E31" s="11" t="s">
        <v>397</v>
      </c>
      <c r="F31" s="11" t="s">
        <v>397</v>
      </c>
      <c r="G31" s="11" t="s">
        <v>397</v>
      </c>
      <c r="H31" s="11" t="s">
        <v>397</v>
      </c>
      <c r="I31" s="11" t="s">
        <v>397</v>
      </c>
    </row>
    <row r="32" spans="1:9" ht="12" customHeight="1">
      <c r="A32" s="2" t="str">
        <f>"Aug "&amp;RIGHT(A6,4)+1</f>
        <v>Aug 2012</v>
      </c>
      <c r="B32" s="11" t="s">
        <v>397</v>
      </c>
      <c r="C32" s="11" t="s">
        <v>397</v>
      </c>
      <c r="D32" s="11" t="s">
        <v>397</v>
      </c>
      <c r="E32" s="11" t="s">
        <v>397</v>
      </c>
      <c r="F32" s="11" t="s">
        <v>397</v>
      </c>
      <c r="G32" s="11" t="s">
        <v>397</v>
      </c>
      <c r="H32" s="11" t="s">
        <v>397</v>
      </c>
      <c r="I32" s="11" t="s">
        <v>397</v>
      </c>
    </row>
    <row r="33" spans="1:9" ht="12" customHeight="1">
      <c r="A33" s="2" t="str">
        <f>"Sep "&amp;RIGHT(A6,4)+1</f>
        <v>Sep 2012</v>
      </c>
      <c r="B33" s="11" t="s">
        <v>397</v>
      </c>
      <c r="C33" s="11" t="s">
        <v>397</v>
      </c>
      <c r="D33" s="11" t="s">
        <v>397</v>
      </c>
      <c r="E33" s="11" t="s">
        <v>397</v>
      </c>
      <c r="F33" s="11" t="s">
        <v>397</v>
      </c>
      <c r="G33" s="11" t="s">
        <v>397</v>
      </c>
      <c r="H33" s="11" t="s">
        <v>397</v>
      </c>
      <c r="I33" s="11" t="s">
        <v>397</v>
      </c>
    </row>
    <row r="34" spans="1:9" ht="12" customHeight="1">
      <c r="A34" s="12" t="s">
        <v>57</v>
      </c>
      <c r="B34" s="13">
        <v>270569635</v>
      </c>
      <c r="C34" s="13">
        <v>15486490</v>
      </c>
      <c r="D34" s="13">
        <v>68256464</v>
      </c>
      <c r="E34" s="13">
        <v>354312589</v>
      </c>
      <c r="F34" s="13">
        <v>321280152</v>
      </c>
      <c r="G34" s="13">
        <v>19293873</v>
      </c>
      <c r="H34" s="13">
        <v>85375194</v>
      </c>
      <c r="I34" s="13">
        <v>425949219</v>
      </c>
    </row>
    <row r="35" spans="1:9" ht="12" customHeight="1">
      <c r="A35" s="14" t="str">
        <f>"Total "&amp;MID(A20,7,LEN(A20)-13)&amp;" Months"</f>
        <v>Total 9 Months</v>
      </c>
      <c r="B35" s="15">
        <v>270569635</v>
      </c>
      <c r="C35" s="15">
        <v>15486490</v>
      </c>
      <c r="D35" s="15">
        <v>68256464</v>
      </c>
      <c r="E35" s="15">
        <v>354312589</v>
      </c>
      <c r="F35" s="15">
        <v>321280152</v>
      </c>
      <c r="G35" s="15">
        <v>19293873</v>
      </c>
      <c r="H35" s="15">
        <v>85375194</v>
      </c>
      <c r="I35" s="15">
        <v>425949219</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6">
    <mergeCell ref="B5:I5"/>
    <mergeCell ref="A1:H1"/>
    <mergeCell ref="A2:H2"/>
    <mergeCell ref="A3:A4"/>
    <mergeCell ref="B3:E3"/>
    <mergeCell ref="F3:I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I35"/>
  <sheetViews>
    <sheetView showGridLines="0" zoomScalePageLayoutView="0" workbookViewId="0" topLeftCell="A1">
      <selection activeCell="A1" sqref="A1:H1"/>
    </sheetView>
  </sheetViews>
  <sheetFormatPr defaultColWidth="9.140625" defaultRowHeight="12.75"/>
  <cols>
    <col min="1" max="1" width="12.8515625" style="0" customWidth="1"/>
    <col min="2" max="9" width="11.421875" style="0" customWidth="1"/>
  </cols>
  <sheetData>
    <row r="1" spans="1:9" ht="12" customHeight="1">
      <c r="A1" s="42" t="s">
        <v>394</v>
      </c>
      <c r="B1" s="42"/>
      <c r="C1" s="42"/>
      <c r="D1" s="42"/>
      <c r="E1" s="42"/>
      <c r="F1" s="42"/>
      <c r="G1" s="42"/>
      <c r="H1" s="42"/>
      <c r="I1" s="2" t="s">
        <v>395</v>
      </c>
    </row>
    <row r="2" spans="1:9" ht="12" customHeight="1">
      <c r="A2" s="44" t="s">
        <v>115</v>
      </c>
      <c r="B2" s="44"/>
      <c r="C2" s="44"/>
      <c r="D2" s="44"/>
      <c r="E2" s="44"/>
      <c r="F2" s="44"/>
      <c r="G2" s="44"/>
      <c r="H2" s="44"/>
      <c r="I2" s="1"/>
    </row>
    <row r="3" spans="1:9" ht="24" customHeight="1">
      <c r="A3" s="46" t="s">
        <v>52</v>
      </c>
      <c r="B3" s="48" t="s">
        <v>113</v>
      </c>
      <c r="C3" s="54"/>
      <c r="D3" s="54"/>
      <c r="E3" s="49"/>
      <c r="F3" s="48" t="s">
        <v>114</v>
      </c>
      <c r="G3" s="54"/>
      <c r="H3" s="54"/>
      <c r="I3" s="54"/>
    </row>
    <row r="4" spans="1:9" ht="24" customHeight="1">
      <c r="A4" s="47"/>
      <c r="B4" s="10" t="s">
        <v>81</v>
      </c>
      <c r="C4" s="10" t="s">
        <v>82</v>
      </c>
      <c r="D4" s="10" t="s">
        <v>83</v>
      </c>
      <c r="E4" s="10" t="s">
        <v>57</v>
      </c>
      <c r="F4" s="10" t="s">
        <v>81</v>
      </c>
      <c r="G4" s="10" t="s">
        <v>82</v>
      </c>
      <c r="H4" s="10" t="s">
        <v>83</v>
      </c>
      <c r="I4" s="9" t="s">
        <v>57</v>
      </c>
    </row>
    <row r="5" spans="1:9" ht="12" customHeight="1">
      <c r="A5" s="1"/>
      <c r="B5" s="33" t="str">
        <f>REPT("-",89)&amp;" Number "&amp;REPT("-",89)</f>
        <v>----------------------------------------------------------------------------------------- Number -----------------------------------------------------------------------------------------</v>
      </c>
      <c r="C5" s="33"/>
      <c r="D5" s="33"/>
      <c r="E5" s="33"/>
      <c r="F5" s="33"/>
      <c r="G5" s="33"/>
      <c r="H5" s="33"/>
      <c r="I5" s="33"/>
    </row>
    <row r="6" ht="12" customHeight="1">
      <c r="A6" s="3" t="s">
        <v>396</v>
      </c>
    </row>
    <row r="7" spans="1:9" ht="12" customHeight="1">
      <c r="A7" s="2" t="str">
        <f>"Oct "&amp;RIGHT(A6,4)-1</f>
        <v>Oct 2010</v>
      </c>
      <c r="B7" s="11">
        <v>11408380</v>
      </c>
      <c r="C7" s="11">
        <v>170649</v>
      </c>
      <c r="D7" s="11">
        <v>377228</v>
      </c>
      <c r="E7" s="11">
        <v>11956257</v>
      </c>
      <c r="F7" s="11">
        <v>48000806</v>
      </c>
      <c r="G7" s="11">
        <v>2693094</v>
      </c>
      <c r="H7" s="11">
        <v>12189512</v>
      </c>
      <c r="I7" s="11">
        <v>62883412</v>
      </c>
    </row>
    <row r="8" spans="1:9" ht="12" customHeight="1">
      <c r="A8" s="2" t="str">
        <f>"Nov "&amp;RIGHT(A6,4)-1</f>
        <v>Nov 2010</v>
      </c>
      <c r="B8" s="11">
        <v>11231811</v>
      </c>
      <c r="C8" s="11">
        <v>161552</v>
      </c>
      <c r="D8" s="11">
        <v>360935</v>
      </c>
      <c r="E8" s="11">
        <v>11754298</v>
      </c>
      <c r="F8" s="11">
        <v>45351368</v>
      </c>
      <c r="G8" s="11">
        <v>2546374</v>
      </c>
      <c r="H8" s="11">
        <v>11511360</v>
      </c>
      <c r="I8" s="11">
        <v>59409102</v>
      </c>
    </row>
    <row r="9" spans="1:9" ht="12" customHeight="1">
      <c r="A9" s="2" t="str">
        <f>"Dec "&amp;RIGHT(A6,4)-1</f>
        <v>Dec 2010</v>
      </c>
      <c r="B9" s="11">
        <v>10625773</v>
      </c>
      <c r="C9" s="11">
        <v>154304</v>
      </c>
      <c r="D9" s="11">
        <v>339572</v>
      </c>
      <c r="E9" s="11">
        <v>11119649</v>
      </c>
      <c r="F9" s="11">
        <v>41619245</v>
      </c>
      <c r="G9" s="11">
        <v>2343034</v>
      </c>
      <c r="H9" s="11">
        <v>10505603</v>
      </c>
      <c r="I9" s="11">
        <v>54467882</v>
      </c>
    </row>
    <row r="10" spans="1:9" ht="12" customHeight="1">
      <c r="A10" s="2" t="str">
        <f>"Jan "&amp;RIGHT(A6,4)</f>
        <v>Jan 2011</v>
      </c>
      <c r="B10" s="11">
        <v>11208399</v>
      </c>
      <c r="C10" s="11">
        <v>158188</v>
      </c>
      <c r="D10" s="11">
        <v>357716</v>
      </c>
      <c r="E10" s="11">
        <v>11724303</v>
      </c>
      <c r="F10" s="11">
        <v>44486914</v>
      </c>
      <c r="G10" s="11">
        <v>2507797</v>
      </c>
      <c r="H10" s="11">
        <v>11459389</v>
      </c>
      <c r="I10" s="11">
        <v>58454100</v>
      </c>
    </row>
    <row r="11" spans="1:9" ht="12" customHeight="1">
      <c r="A11" s="2" t="str">
        <f>"Feb "&amp;RIGHT(A6,4)</f>
        <v>Feb 2011</v>
      </c>
      <c r="B11" s="11">
        <v>10756645</v>
      </c>
      <c r="C11" s="11">
        <v>155134</v>
      </c>
      <c r="D11" s="11">
        <v>344638</v>
      </c>
      <c r="E11" s="11">
        <v>11256417</v>
      </c>
      <c r="F11" s="11">
        <v>43417470</v>
      </c>
      <c r="G11" s="11">
        <v>2476771</v>
      </c>
      <c r="H11" s="11">
        <v>11212393</v>
      </c>
      <c r="I11" s="11">
        <v>57106634</v>
      </c>
    </row>
    <row r="12" spans="1:9" ht="12" customHeight="1">
      <c r="A12" s="2" t="str">
        <f>"Mar "&amp;RIGHT(A6,4)</f>
        <v>Mar 2011</v>
      </c>
      <c r="B12" s="11">
        <v>13127492</v>
      </c>
      <c r="C12" s="11">
        <v>194843</v>
      </c>
      <c r="D12" s="11">
        <v>428788</v>
      </c>
      <c r="E12" s="11">
        <v>13751123</v>
      </c>
      <c r="F12" s="11">
        <v>52913471</v>
      </c>
      <c r="G12" s="11">
        <v>3072586</v>
      </c>
      <c r="H12" s="11">
        <v>13942996</v>
      </c>
      <c r="I12" s="11">
        <v>69929053</v>
      </c>
    </row>
    <row r="13" spans="1:9" ht="12" customHeight="1">
      <c r="A13" s="2" t="str">
        <f>"Apr "&amp;RIGHT(A6,4)</f>
        <v>Apr 2011</v>
      </c>
      <c r="B13" s="11">
        <v>11188231</v>
      </c>
      <c r="C13" s="11">
        <v>173457</v>
      </c>
      <c r="D13" s="11">
        <v>386245</v>
      </c>
      <c r="E13" s="11">
        <v>11747933</v>
      </c>
      <c r="F13" s="11">
        <v>47409247</v>
      </c>
      <c r="G13" s="11">
        <v>2764108</v>
      </c>
      <c r="H13" s="11">
        <v>12556185</v>
      </c>
      <c r="I13" s="11">
        <v>62729540</v>
      </c>
    </row>
    <row r="14" spans="1:9" ht="12" customHeight="1">
      <c r="A14" s="2" t="str">
        <f>"May "&amp;RIGHT(A6,4)</f>
        <v>May 2011</v>
      </c>
      <c r="B14" s="11">
        <v>12074623</v>
      </c>
      <c r="C14" s="11">
        <v>175949</v>
      </c>
      <c r="D14" s="11">
        <v>403841</v>
      </c>
      <c r="E14" s="11">
        <v>12654413</v>
      </c>
      <c r="F14" s="11">
        <v>48591359</v>
      </c>
      <c r="G14" s="11">
        <v>2881460</v>
      </c>
      <c r="H14" s="11">
        <v>13133205</v>
      </c>
      <c r="I14" s="11">
        <v>64606024</v>
      </c>
    </row>
    <row r="15" spans="1:9" ht="12" customHeight="1">
      <c r="A15" s="2" t="str">
        <f>"Jun "&amp;RIGHT(A6,4)</f>
        <v>Jun 2011</v>
      </c>
      <c r="B15" s="11">
        <v>9572995</v>
      </c>
      <c r="C15" s="11">
        <v>159991</v>
      </c>
      <c r="D15" s="11">
        <v>371422</v>
      </c>
      <c r="E15" s="11">
        <v>10104408</v>
      </c>
      <c r="F15" s="11">
        <v>40637812</v>
      </c>
      <c r="G15" s="11">
        <v>2609732</v>
      </c>
      <c r="H15" s="11">
        <v>12074862</v>
      </c>
      <c r="I15" s="11">
        <v>55322406</v>
      </c>
    </row>
    <row r="16" spans="1:9" ht="12" customHeight="1">
      <c r="A16" s="2" t="str">
        <f>"Jul "&amp;RIGHT(A6,4)</f>
        <v>Jul 2011</v>
      </c>
      <c r="B16" s="11">
        <v>7509288</v>
      </c>
      <c r="C16" s="11">
        <v>137424</v>
      </c>
      <c r="D16" s="11">
        <v>314689</v>
      </c>
      <c r="E16" s="11">
        <v>7961401</v>
      </c>
      <c r="F16" s="11">
        <v>33783401</v>
      </c>
      <c r="G16" s="11">
        <v>2190009</v>
      </c>
      <c r="H16" s="11">
        <v>10175960</v>
      </c>
      <c r="I16" s="11">
        <v>46149370</v>
      </c>
    </row>
    <row r="17" spans="1:9" ht="12" customHeight="1">
      <c r="A17" s="2" t="str">
        <f>"Aug "&amp;RIGHT(A6,4)</f>
        <v>Aug 2011</v>
      </c>
      <c r="B17" s="11">
        <v>8772619</v>
      </c>
      <c r="C17" s="11">
        <v>157164</v>
      </c>
      <c r="D17" s="11">
        <v>379834</v>
      </c>
      <c r="E17" s="11">
        <v>9309617</v>
      </c>
      <c r="F17" s="11">
        <v>41608847</v>
      </c>
      <c r="G17" s="11">
        <v>2586210</v>
      </c>
      <c r="H17" s="11">
        <v>12158586</v>
      </c>
      <c r="I17" s="11">
        <v>56353643</v>
      </c>
    </row>
    <row r="18" spans="1:9" ht="12" customHeight="1">
      <c r="A18" s="2" t="str">
        <f>"Sep "&amp;RIGHT(A6,4)</f>
        <v>Sep 2011</v>
      </c>
      <c r="B18" s="11">
        <v>10793100</v>
      </c>
      <c r="C18" s="11">
        <v>155697</v>
      </c>
      <c r="D18" s="11">
        <v>372119</v>
      </c>
      <c r="E18" s="11">
        <v>11320916</v>
      </c>
      <c r="F18" s="11">
        <v>46599052</v>
      </c>
      <c r="G18" s="11">
        <v>2597092</v>
      </c>
      <c r="H18" s="11">
        <v>12301910</v>
      </c>
      <c r="I18" s="11">
        <v>61498054</v>
      </c>
    </row>
    <row r="19" spans="1:9" ht="12" customHeight="1">
      <c r="A19" s="12" t="s">
        <v>57</v>
      </c>
      <c r="B19" s="13">
        <v>128269356</v>
      </c>
      <c r="C19" s="13">
        <v>1954352</v>
      </c>
      <c r="D19" s="13">
        <v>4437027</v>
      </c>
      <c r="E19" s="13">
        <v>134660735</v>
      </c>
      <c r="F19" s="13">
        <v>534418992</v>
      </c>
      <c r="G19" s="13">
        <v>31268267</v>
      </c>
      <c r="H19" s="13">
        <v>143221961</v>
      </c>
      <c r="I19" s="13">
        <v>708909220</v>
      </c>
    </row>
    <row r="20" spans="1:9" ht="12" customHeight="1">
      <c r="A20" s="14" t="s">
        <v>398</v>
      </c>
      <c r="B20" s="15">
        <v>101194349</v>
      </c>
      <c r="C20" s="15">
        <v>1504067</v>
      </c>
      <c r="D20" s="15">
        <v>3370385</v>
      </c>
      <c r="E20" s="15">
        <v>106068801</v>
      </c>
      <c r="F20" s="15">
        <v>412427692</v>
      </c>
      <c r="G20" s="15">
        <v>23894956</v>
      </c>
      <c r="H20" s="15">
        <v>108585505</v>
      </c>
      <c r="I20" s="15">
        <v>544908153</v>
      </c>
    </row>
    <row r="21" ht="12" customHeight="1">
      <c r="A21" s="3" t="str">
        <f>"FY "&amp;RIGHT(A6,4)+1</f>
        <v>FY 2012</v>
      </c>
    </row>
    <row r="22" spans="1:9" ht="12" customHeight="1">
      <c r="A22" s="2" t="str">
        <f>"Oct "&amp;RIGHT(A6,4)</f>
        <v>Oct 2011</v>
      </c>
      <c r="B22" s="11">
        <v>12376796</v>
      </c>
      <c r="C22" s="11">
        <v>151213</v>
      </c>
      <c r="D22" s="11">
        <v>333020</v>
      </c>
      <c r="E22" s="11">
        <v>12861029</v>
      </c>
      <c r="F22" s="11">
        <v>47656169</v>
      </c>
      <c r="G22" s="11">
        <v>2583300</v>
      </c>
      <c r="H22" s="11">
        <v>12173655</v>
      </c>
      <c r="I22" s="11">
        <v>62413124</v>
      </c>
    </row>
    <row r="23" spans="1:9" ht="12" customHeight="1">
      <c r="A23" s="2" t="str">
        <f>"Nov "&amp;RIGHT(A6,4)</f>
        <v>Nov 2011</v>
      </c>
      <c r="B23" s="11">
        <v>12463512</v>
      </c>
      <c r="C23" s="11">
        <v>145732</v>
      </c>
      <c r="D23" s="11">
        <v>323851</v>
      </c>
      <c r="E23" s="11">
        <v>12933095</v>
      </c>
      <c r="F23" s="11">
        <v>45432659</v>
      </c>
      <c r="G23" s="11">
        <v>2466087</v>
      </c>
      <c r="H23" s="11">
        <v>11591748</v>
      </c>
      <c r="I23" s="11">
        <v>59490494</v>
      </c>
    </row>
    <row r="24" spans="1:9" ht="12" customHeight="1">
      <c r="A24" s="2" t="str">
        <f>"Dec "&amp;RIGHT(A6,4)</f>
        <v>Dec 2011</v>
      </c>
      <c r="B24" s="11">
        <v>11767746</v>
      </c>
      <c r="C24" s="11">
        <v>140385</v>
      </c>
      <c r="D24" s="11">
        <v>287561</v>
      </c>
      <c r="E24" s="11">
        <v>12195692</v>
      </c>
      <c r="F24" s="11">
        <v>41539795</v>
      </c>
      <c r="G24" s="11">
        <v>2273494</v>
      </c>
      <c r="H24" s="11">
        <v>10614595</v>
      </c>
      <c r="I24" s="11">
        <v>54427884</v>
      </c>
    </row>
    <row r="25" spans="1:9" ht="12" customHeight="1">
      <c r="A25" s="2" t="str">
        <f>"Jan "&amp;RIGHT(A6,4)+1</f>
        <v>Jan 2012</v>
      </c>
      <c r="B25" s="11">
        <v>13002930</v>
      </c>
      <c r="C25" s="11">
        <v>149985</v>
      </c>
      <c r="D25" s="11">
        <v>319578</v>
      </c>
      <c r="E25" s="11">
        <v>13472493</v>
      </c>
      <c r="F25" s="11">
        <v>47033000</v>
      </c>
      <c r="G25" s="11">
        <v>2567301</v>
      </c>
      <c r="H25" s="11">
        <v>12175316</v>
      </c>
      <c r="I25" s="11">
        <v>61775617</v>
      </c>
    </row>
    <row r="26" spans="1:9" ht="12" customHeight="1">
      <c r="A26" s="2" t="str">
        <f>"Feb "&amp;RIGHT(A6,4)+1</f>
        <v>Feb 2012</v>
      </c>
      <c r="B26" s="11">
        <v>12572088</v>
      </c>
      <c r="C26" s="11">
        <v>155239</v>
      </c>
      <c r="D26" s="11">
        <v>328446</v>
      </c>
      <c r="E26" s="11">
        <v>13055773</v>
      </c>
      <c r="F26" s="11">
        <v>47795258</v>
      </c>
      <c r="G26" s="11">
        <v>2648694</v>
      </c>
      <c r="H26" s="11">
        <v>12489733</v>
      </c>
      <c r="I26" s="11">
        <v>62933685</v>
      </c>
    </row>
    <row r="27" spans="1:9" ht="12" customHeight="1">
      <c r="A27" s="2" t="str">
        <f>"Mar "&amp;RIGHT(A6,4)+1</f>
        <v>Mar 2012</v>
      </c>
      <c r="B27" s="11">
        <v>13437914</v>
      </c>
      <c r="C27" s="11">
        <v>162863</v>
      </c>
      <c r="D27" s="11">
        <v>351342</v>
      </c>
      <c r="E27" s="11">
        <v>13952119</v>
      </c>
      <c r="F27" s="11">
        <v>50624947</v>
      </c>
      <c r="G27" s="11">
        <v>2822988</v>
      </c>
      <c r="H27" s="11">
        <v>13346916</v>
      </c>
      <c r="I27" s="11">
        <v>66794851</v>
      </c>
    </row>
    <row r="28" spans="1:9" ht="12" customHeight="1">
      <c r="A28" s="2" t="str">
        <f>"Apr "&amp;RIGHT(A6,4)+1</f>
        <v>Apr 2012</v>
      </c>
      <c r="B28" s="11">
        <v>12393492</v>
      </c>
      <c r="C28" s="11">
        <v>154027</v>
      </c>
      <c r="D28" s="11">
        <v>327817</v>
      </c>
      <c r="E28" s="11">
        <v>12875336</v>
      </c>
      <c r="F28" s="11">
        <v>47159507</v>
      </c>
      <c r="G28" s="11">
        <v>2677634</v>
      </c>
      <c r="H28" s="11">
        <v>12612225</v>
      </c>
      <c r="I28" s="11">
        <v>62449366</v>
      </c>
    </row>
    <row r="29" spans="1:9" ht="12" customHeight="1">
      <c r="A29" s="2" t="str">
        <f>"May "&amp;RIGHT(A6,4)+1</f>
        <v>May 2012</v>
      </c>
      <c r="B29" s="11">
        <v>13483314</v>
      </c>
      <c r="C29" s="11">
        <v>175707</v>
      </c>
      <c r="D29" s="11">
        <v>364339</v>
      </c>
      <c r="E29" s="11">
        <v>14023360</v>
      </c>
      <c r="F29" s="11">
        <v>49672152</v>
      </c>
      <c r="G29" s="11">
        <v>2886893</v>
      </c>
      <c r="H29" s="11">
        <v>13211507</v>
      </c>
      <c r="I29" s="11">
        <v>65770552</v>
      </c>
    </row>
    <row r="30" spans="1:9" ht="12" customHeight="1">
      <c r="A30" s="2" t="str">
        <f>"Jun "&amp;RIGHT(A6,4)+1</f>
        <v>Jun 2012</v>
      </c>
      <c r="B30" s="11">
        <v>10017636</v>
      </c>
      <c r="C30" s="11">
        <v>153546</v>
      </c>
      <c r="D30" s="11">
        <v>330316</v>
      </c>
      <c r="E30" s="11">
        <v>10501498</v>
      </c>
      <c r="F30" s="11">
        <v>40377373</v>
      </c>
      <c r="G30" s="11">
        <v>2627885</v>
      </c>
      <c r="H30" s="11">
        <v>12057027</v>
      </c>
      <c r="I30" s="11">
        <v>55062285</v>
      </c>
    </row>
    <row r="31" spans="1:9" ht="12" customHeight="1">
      <c r="A31" s="2" t="str">
        <f>"Jul "&amp;RIGHT(A6,4)+1</f>
        <v>Jul 2012</v>
      </c>
      <c r="B31" s="11" t="s">
        <v>397</v>
      </c>
      <c r="C31" s="11" t="s">
        <v>397</v>
      </c>
      <c r="D31" s="11" t="s">
        <v>397</v>
      </c>
      <c r="E31" s="11" t="s">
        <v>397</v>
      </c>
      <c r="F31" s="11" t="s">
        <v>397</v>
      </c>
      <c r="G31" s="11" t="s">
        <v>397</v>
      </c>
      <c r="H31" s="11" t="s">
        <v>397</v>
      </c>
      <c r="I31" s="11" t="s">
        <v>397</v>
      </c>
    </row>
    <row r="32" spans="1:9" ht="12" customHeight="1">
      <c r="A32" s="2" t="str">
        <f>"Aug "&amp;RIGHT(A6,4)+1</f>
        <v>Aug 2012</v>
      </c>
      <c r="B32" s="11" t="s">
        <v>397</v>
      </c>
      <c r="C32" s="11" t="s">
        <v>397</v>
      </c>
      <c r="D32" s="11" t="s">
        <v>397</v>
      </c>
      <c r="E32" s="11" t="s">
        <v>397</v>
      </c>
      <c r="F32" s="11" t="s">
        <v>397</v>
      </c>
      <c r="G32" s="11" t="s">
        <v>397</v>
      </c>
      <c r="H32" s="11" t="s">
        <v>397</v>
      </c>
      <c r="I32" s="11" t="s">
        <v>397</v>
      </c>
    </row>
    <row r="33" spans="1:9" ht="12" customHeight="1">
      <c r="A33" s="2" t="str">
        <f>"Sep "&amp;RIGHT(A6,4)+1</f>
        <v>Sep 2012</v>
      </c>
      <c r="B33" s="11" t="s">
        <v>397</v>
      </c>
      <c r="C33" s="11" t="s">
        <v>397</v>
      </c>
      <c r="D33" s="11" t="s">
        <v>397</v>
      </c>
      <c r="E33" s="11" t="s">
        <v>397</v>
      </c>
      <c r="F33" s="11" t="s">
        <v>397</v>
      </c>
      <c r="G33" s="11" t="s">
        <v>397</v>
      </c>
      <c r="H33" s="11" t="s">
        <v>397</v>
      </c>
      <c r="I33" s="11" t="s">
        <v>397</v>
      </c>
    </row>
    <row r="34" spans="1:9" ht="12" customHeight="1">
      <c r="A34" s="12" t="s">
        <v>57</v>
      </c>
      <c r="B34" s="13">
        <v>111515428</v>
      </c>
      <c r="C34" s="13">
        <v>1388697</v>
      </c>
      <c r="D34" s="13">
        <v>2966270</v>
      </c>
      <c r="E34" s="13">
        <v>115870395</v>
      </c>
      <c r="F34" s="13">
        <v>417290860</v>
      </c>
      <c r="G34" s="13">
        <v>23554276</v>
      </c>
      <c r="H34" s="13">
        <v>110272722</v>
      </c>
      <c r="I34" s="13">
        <v>551117858</v>
      </c>
    </row>
    <row r="35" spans="1:9" ht="12" customHeight="1">
      <c r="A35" s="14" t="str">
        <f>"Total "&amp;MID(A20,7,LEN(A20)-13)&amp;" Months"</f>
        <v>Total 9 Months</v>
      </c>
      <c r="B35" s="15">
        <v>111515428</v>
      </c>
      <c r="C35" s="15">
        <v>1388697</v>
      </c>
      <c r="D35" s="15">
        <v>2966270</v>
      </c>
      <c r="E35" s="15">
        <v>115870395</v>
      </c>
      <c r="F35" s="15">
        <v>417290860</v>
      </c>
      <c r="G35" s="15">
        <v>23554276</v>
      </c>
      <c r="H35" s="15">
        <v>110272722</v>
      </c>
      <c r="I35" s="15">
        <v>551117858</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6">
    <mergeCell ref="B5:I5"/>
    <mergeCell ref="A1:H1"/>
    <mergeCell ref="A2:H2"/>
    <mergeCell ref="A3:A4"/>
    <mergeCell ref="B3:E3"/>
    <mergeCell ref="F3:I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E37"/>
  <sheetViews>
    <sheetView showGridLines="0" zoomScalePageLayoutView="0" workbookViewId="0" topLeftCell="A1">
      <selection activeCell="A1" sqref="A1:D1"/>
    </sheetView>
  </sheetViews>
  <sheetFormatPr defaultColWidth="9.140625" defaultRowHeight="12.75"/>
  <cols>
    <col min="1" max="1" width="14.28125" style="0" customWidth="1"/>
    <col min="2" max="5" width="18.57421875" style="0" customWidth="1"/>
  </cols>
  <sheetData>
    <row r="1" spans="1:5" ht="12" customHeight="1">
      <c r="A1" s="42" t="s">
        <v>394</v>
      </c>
      <c r="B1" s="42"/>
      <c r="C1" s="42"/>
      <c r="D1" s="42"/>
      <c r="E1" s="2" t="s">
        <v>395</v>
      </c>
    </row>
    <row r="2" spans="1:5" ht="12" customHeight="1">
      <c r="A2" s="44" t="s">
        <v>116</v>
      </c>
      <c r="B2" s="44"/>
      <c r="C2" s="44"/>
      <c r="D2" s="44"/>
      <c r="E2" s="1"/>
    </row>
    <row r="3" spans="1:5" ht="24" customHeight="1">
      <c r="A3" s="46" t="s">
        <v>52</v>
      </c>
      <c r="B3" s="48" t="s">
        <v>117</v>
      </c>
      <c r="C3" s="54"/>
      <c r="D3" s="54"/>
      <c r="E3" s="54"/>
    </row>
    <row r="4" spans="1:5" ht="24" customHeight="1">
      <c r="A4" s="47"/>
      <c r="B4" s="10" t="s">
        <v>81</v>
      </c>
      <c r="C4" s="10" t="s">
        <v>82</v>
      </c>
      <c r="D4" s="10" t="s">
        <v>83</v>
      </c>
      <c r="E4" s="9" t="s">
        <v>232</v>
      </c>
    </row>
    <row r="5" spans="1:5" ht="12" customHeight="1">
      <c r="A5" s="1"/>
      <c r="B5" s="33" t="str">
        <f>REPT("-",71)&amp;" Number "&amp;REPT("-",71)</f>
        <v>----------------------------------------------------------------------- Number -----------------------------------------------------------------------</v>
      </c>
      <c r="C5" s="33"/>
      <c r="D5" s="33"/>
      <c r="E5" s="33"/>
    </row>
    <row r="6" ht="12" customHeight="1">
      <c r="A6" s="3" t="s">
        <v>396</v>
      </c>
    </row>
    <row r="7" spans="1:5" ht="12" customHeight="1">
      <c r="A7" s="2" t="str">
        <f>"Oct "&amp;RIGHT(A6,4)-1</f>
        <v>Oct 2010</v>
      </c>
      <c r="B7" s="11">
        <v>127067495</v>
      </c>
      <c r="C7" s="11">
        <v>6698154</v>
      </c>
      <c r="D7" s="11">
        <v>28804714</v>
      </c>
      <c r="E7" s="11">
        <v>162570363</v>
      </c>
    </row>
    <row r="8" spans="1:5" ht="12" customHeight="1">
      <c r="A8" s="2" t="str">
        <f>"Nov "&amp;RIGHT(A6,4)-1</f>
        <v>Nov 2010</v>
      </c>
      <c r="B8" s="11">
        <v>120704477</v>
      </c>
      <c r="C8" s="11">
        <v>6376001</v>
      </c>
      <c r="D8" s="11">
        <v>27403149</v>
      </c>
      <c r="E8" s="11">
        <v>154483627</v>
      </c>
    </row>
    <row r="9" spans="1:5" ht="12" customHeight="1">
      <c r="A9" s="2" t="str">
        <f>"Dec "&amp;RIGHT(A6,4)-1</f>
        <v>Dec 2010</v>
      </c>
      <c r="B9" s="11">
        <v>111612057</v>
      </c>
      <c r="C9" s="11">
        <v>5976795</v>
      </c>
      <c r="D9" s="11">
        <v>25452580</v>
      </c>
      <c r="E9" s="11">
        <v>143041432</v>
      </c>
    </row>
    <row r="10" spans="1:5" ht="12" customHeight="1">
      <c r="A10" s="2" t="str">
        <f>"Jan "&amp;RIGHT(A6,4)</f>
        <v>Jan 2011</v>
      </c>
      <c r="B10" s="11">
        <v>117985855</v>
      </c>
      <c r="C10" s="11">
        <v>6263373</v>
      </c>
      <c r="D10" s="11">
        <v>27243217</v>
      </c>
      <c r="E10" s="11">
        <v>151492445</v>
      </c>
    </row>
    <row r="11" spans="1:5" ht="12" customHeight="1">
      <c r="A11" s="2" t="str">
        <f>"Feb "&amp;RIGHT(A6,4)</f>
        <v>Feb 2011</v>
      </c>
      <c r="B11" s="11">
        <v>115600574</v>
      </c>
      <c r="C11" s="11">
        <v>6222118</v>
      </c>
      <c r="D11" s="11">
        <v>26762612</v>
      </c>
      <c r="E11" s="11">
        <v>148585304</v>
      </c>
    </row>
    <row r="12" spans="1:5" ht="12" customHeight="1">
      <c r="A12" s="2" t="str">
        <f>"Mar "&amp;RIGHT(A6,4)</f>
        <v>Mar 2011</v>
      </c>
      <c r="B12" s="11">
        <v>141392597</v>
      </c>
      <c r="C12" s="11">
        <v>7755619</v>
      </c>
      <c r="D12" s="11">
        <v>33381201</v>
      </c>
      <c r="E12" s="11">
        <v>182529417</v>
      </c>
    </row>
    <row r="13" spans="1:5" ht="12" customHeight="1">
      <c r="A13" s="2" t="str">
        <f>"Apr "&amp;RIGHT(A6,4)</f>
        <v>Apr 2011</v>
      </c>
      <c r="B13" s="11">
        <v>126178203</v>
      </c>
      <c r="C13" s="11">
        <v>6977230</v>
      </c>
      <c r="D13" s="11">
        <v>30276091</v>
      </c>
      <c r="E13" s="11">
        <v>163431524</v>
      </c>
    </row>
    <row r="14" spans="1:5" ht="12" customHeight="1">
      <c r="A14" s="2" t="str">
        <f>"May "&amp;RIGHT(A6,4)</f>
        <v>May 2011</v>
      </c>
      <c r="B14" s="11">
        <v>129038470</v>
      </c>
      <c r="C14" s="11">
        <v>7248334</v>
      </c>
      <c r="D14" s="11">
        <v>31471967</v>
      </c>
      <c r="E14" s="11">
        <v>167758771</v>
      </c>
    </row>
    <row r="15" spans="1:5" ht="12" customHeight="1">
      <c r="A15" s="2" t="str">
        <f>"Jun "&amp;RIGHT(A6,4)</f>
        <v>Jun 2011</v>
      </c>
      <c r="B15" s="11">
        <v>112087719</v>
      </c>
      <c r="C15" s="11">
        <v>6994283</v>
      </c>
      <c r="D15" s="11">
        <v>30933804</v>
      </c>
      <c r="E15" s="11">
        <v>150015806</v>
      </c>
    </row>
    <row r="16" spans="1:5" ht="12" customHeight="1">
      <c r="A16" s="2" t="str">
        <f>"Jul "&amp;RIGHT(A6,4)</f>
        <v>Jul 2011</v>
      </c>
      <c r="B16" s="11">
        <v>94475485</v>
      </c>
      <c r="C16" s="11">
        <v>5965038</v>
      </c>
      <c r="D16" s="11">
        <v>26524623</v>
      </c>
      <c r="E16" s="11">
        <v>126965146</v>
      </c>
    </row>
    <row r="17" spans="1:5" ht="12" customHeight="1">
      <c r="A17" s="2" t="str">
        <f>"Aug "&amp;RIGHT(A6,4)</f>
        <v>Aug 2011</v>
      </c>
      <c r="B17" s="11">
        <v>112688756</v>
      </c>
      <c r="C17" s="11">
        <v>6801051</v>
      </c>
      <c r="D17" s="11">
        <v>30789440</v>
      </c>
      <c r="E17" s="11">
        <v>150279247</v>
      </c>
    </row>
    <row r="18" spans="1:5" ht="12" customHeight="1">
      <c r="A18" s="2" t="str">
        <f>"Sep "&amp;RIGHT(A6,4)</f>
        <v>Sep 2011</v>
      </c>
      <c r="B18" s="11">
        <v>122751059</v>
      </c>
      <c r="C18" s="11">
        <v>6432945</v>
      </c>
      <c r="D18" s="11">
        <v>29008885</v>
      </c>
      <c r="E18" s="11">
        <v>158192889</v>
      </c>
    </row>
    <row r="19" spans="1:5" ht="12" customHeight="1">
      <c r="A19" s="12" t="s">
        <v>57</v>
      </c>
      <c r="B19" s="13">
        <v>1431582747</v>
      </c>
      <c r="C19" s="13">
        <v>79710941</v>
      </c>
      <c r="D19" s="13">
        <v>348052283</v>
      </c>
      <c r="E19" s="13">
        <v>1859345971</v>
      </c>
    </row>
    <row r="20" spans="1:5" ht="12" customHeight="1">
      <c r="A20" s="14" t="s">
        <v>398</v>
      </c>
      <c r="B20" s="15">
        <v>1101667447</v>
      </c>
      <c r="C20" s="15">
        <v>60511907</v>
      </c>
      <c r="D20" s="15">
        <v>261729335</v>
      </c>
      <c r="E20" s="15">
        <v>1423908689</v>
      </c>
    </row>
    <row r="21" ht="12" customHeight="1">
      <c r="A21" s="3" t="str">
        <f>"FY "&amp;RIGHT(A6,4)+1</f>
        <v>FY 2012</v>
      </c>
    </row>
    <row r="22" spans="1:5" ht="12" customHeight="1">
      <c r="A22" s="2" t="str">
        <f>"Oct "&amp;RIGHT(A6,4)</f>
        <v>Oct 2011</v>
      </c>
      <c r="B22" s="11">
        <v>127039845</v>
      </c>
      <c r="C22" s="11">
        <v>6424776</v>
      </c>
      <c r="D22" s="11">
        <v>28822577</v>
      </c>
      <c r="E22" s="11">
        <v>162287198</v>
      </c>
    </row>
    <row r="23" spans="1:5" ht="12" customHeight="1">
      <c r="A23" s="2" t="str">
        <f>"Nov "&amp;RIGHT(A6,4)</f>
        <v>Nov 2011</v>
      </c>
      <c r="B23" s="11">
        <v>121796139</v>
      </c>
      <c r="C23" s="11">
        <v>6176903</v>
      </c>
      <c r="D23" s="11">
        <v>27647385</v>
      </c>
      <c r="E23" s="11">
        <v>155620427</v>
      </c>
    </row>
    <row r="24" spans="1:5" ht="12" customHeight="1">
      <c r="A24" s="2" t="str">
        <f>"Dec "&amp;RIGHT(A6,4)</f>
        <v>Dec 2011</v>
      </c>
      <c r="B24" s="11">
        <v>111932984</v>
      </c>
      <c r="C24" s="11">
        <v>5789435</v>
      </c>
      <c r="D24" s="11">
        <v>25715643</v>
      </c>
      <c r="E24" s="11">
        <v>143438062</v>
      </c>
    </row>
    <row r="25" spans="1:5" ht="12" customHeight="1">
      <c r="A25" s="2" t="str">
        <f>"Jan "&amp;RIGHT(A6,4)+1</f>
        <v>Jan 2012</v>
      </c>
      <c r="B25" s="11">
        <v>125692589</v>
      </c>
      <c r="C25" s="11">
        <v>6415996</v>
      </c>
      <c r="D25" s="11">
        <v>28993072</v>
      </c>
      <c r="E25" s="11">
        <v>161101657</v>
      </c>
    </row>
    <row r="26" spans="1:5" ht="12" customHeight="1">
      <c r="A26" s="2" t="str">
        <f>"Feb "&amp;RIGHT(A6,4)+1</f>
        <v>Feb 2012</v>
      </c>
      <c r="B26" s="11">
        <v>127492808</v>
      </c>
      <c r="C26" s="11">
        <v>6642571</v>
      </c>
      <c r="D26" s="11">
        <v>29807249</v>
      </c>
      <c r="E26" s="11">
        <v>163942628</v>
      </c>
    </row>
    <row r="27" spans="1:5" ht="12" customHeight="1">
      <c r="A27" s="2" t="str">
        <f>"Mar "&amp;RIGHT(A6,4)+1</f>
        <v>Mar 2012</v>
      </c>
      <c r="B27" s="11">
        <v>135443573</v>
      </c>
      <c r="C27" s="11">
        <v>7144242</v>
      </c>
      <c r="D27" s="11">
        <v>32084053</v>
      </c>
      <c r="E27" s="11">
        <v>174671868</v>
      </c>
    </row>
    <row r="28" spans="1:5" ht="12" customHeight="1">
      <c r="A28" s="2" t="str">
        <f>"Apr "&amp;RIGHT(A6,4)+1</f>
        <v>Apr 2012</v>
      </c>
      <c r="B28" s="11">
        <v>126585127</v>
      </c>
      <c r="C28" s="11">
        <v>6763594</v>
      </c>
      <c r="D28" s="11">
        <v>30499680</v>
      </c>
      <c r="E28" s="11">
        <v>163848401</v>
      </c>
    </row>
    <row r="29" spans="1:5" ht="12" customHeight="1">
      <c r="A29" s="2" t="str">
        <f>"May "&amp;RIGHT(A6,4)+1</f>
        <v>May 2012</v>
      </c>
      <c r="B29" s="11">
        <v>132758778</v>
      </c>
      <c r="C29" s="11">
        <v>7297240</v>
      </c>
      <c r="D29" s="11">
        <v>32290321</v>
      </c>
      <c r="E29" s="11">
        <v>172346339</v>
      </c>
    </row>
    <row r="30" spans="1:5" ht="12" customHeight="1">
      <c r="A30" s="2" t="str">
        <f>"Jun "&amp;RIGHT(A6,4)+1</f>
        <v>Jun 2012</v>
      </c>
      <c r="B30" s="11">
        <v>111914232</v>
      </c>
      <c r="C30" s="11">
        <v>7068579</v>
      </c>
      <c r="D30" s="11">
        <v>31010670</v>
      </c>
      <c r="E30" s="11">
        <v>149993481</v>
      </c>
    </row>
    <row r="31" spans="1:5" ht="12" customHeight="1">
      <c r="A31" s="2" t="str">
        <f>"Jul "&amp;RIGHT(A6,4)+1</f>
        <v>Jul 2012</v>
      </c>
      <c r="B31" s="11" t="s">
        <v>397</v>
      </c>
      <c r="C31" s="11" t="s">
        <v>397</v>
      </c>
      <c r="D31" s="11" t="s">
        <v>397</v>
      </c>
      <c r="E31" s="11" t="s">
        <v>397</v>
      </c>
    </row>
    <row r="32" spans="1:5" ht="12" customHeight="1">
      <c r="A32" s="2" t="str">
        <f>"Aug "&amp;RIGHT(A6,4)+1</f>
        <v>Aug 2012</v>
      </c>
      <c r="B32" s="11" t="s">
        <v>397</v>
      </c>
      <c r="C32" s="11" t="s">
        <v>397</v>
      </c>
      <c r="D32" s="11" t="s">
        <v>397</v>
      </c>
      <c r="E32" s="11" t="s">
        <v>397</v>
      </c>
    </row>
    <row r="33" spans="1:5" ht="12" customHeight="1">
      <c r="A33" s="2" t="str">
        <f>"Sep "&amp;RIGHT(A6,4)+1</f>
        <v>Sep 2012</v>
      </c>
      <c r="B33" s="11" t="s">
        <v>397</v>
      </c>
      <c r="C33" s="11" t="s">
        <v>397</v>
      </c>
      <c r="D33" s="11" t="s">
        <v>397</v>
      </c>
      <c r="E33" s="11" t="s">
        <v>397</v>
      </c>
    </row>
    <row r="34" spans="1:5" ht="12" customHeight="1">
      <c r="A34" s="12" t="s">
        <v>57</v>
      </c>
      <c r="B34" s="13">
        <v>1120656075</v>
      </c>
      <c r="C34" s="13">
        <v>59723336</v>
      </c>
      <c r="D34" s="13">
        <v>266870650</v>
      </c>
      <c r="E34" s="13">
        <v>1447250061</v>
      </c>
    </row>
    <row r="35" spans="1:5" ht="12" customHeight="1">
      <c r="A35" s="14" t="str">
        <f>"Total "&amp;MID(A20,7,LEN(A20)-13)&amp;" Months"</f>
        <v>Total 9 Months</v>
      </c>
      <c r="B35" s="15">
        <v>1120656075</v>
      </c>
      <c r="C35" s="15">
        <v>59723336</v>
      </c>
      <c r="D35" s="15">
        <v>266870650</v>
      </c>
      <c r="E35" s="15">
        <v>1447250061</v>
      </c>
    </row>
    <row r="36" spans="1:5" ht="12" customHeight="1">
      <c r="A36" s="33"/>
      <c r="B36" s="33"/>
      <c r="C36" s="33"/>
      <c r="D36" s="33"/>
      <c r="E36" s="33"/>
    </row>
    <row r="37" spans="1:5" ht="69.75" customHeight="1">
      <c r="A37" s="53" t="s">
        <v>118</v>
      </c>
      <c r="B37" s="53"/>
      <c r="C37" s="53"/>
      <c r="D37" s="53"/>
      <c r="E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7">
    <mergeCell ref="B5:E5"/>
    <mergeCell ref="A36:E36"/>
    <mergeCell ref="A37:E37"/>
    <mergeCell ref="A1:D1"/>
    <mergeCell ref="A2:D2"/>
    <mergeCell ref="A3:A4"/>
    <mergeCell ref="B3:E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K35"/>
  <sheetViews>
    <sheetView showGridLines="0" zoomScalePageLayoutView="0" workbookViewId="0" topLeftCell="A1">
      <selection activeCell="A1" sqref="A1:J1"/>
    </sheetView>
  </sheetViews>
  <sheetFormatPr defaultColWidth="9.140625" defaultRowHeight="12.75"/>
  <cols>
    <col min="1" max="1" width="12.8515625" style="0" customWidth="1"/>
    <col min="2" max="11" width="11.421875" style="0" customWidth="1"/>
  </cols>
  <sheetData>
    <row r="1" spans="1:11" ht="12" customHeight="1">
      <c r="A1" s="42" t="s">
        <v>394</v>
      </c>
      <c r="B1" s="42"/>
      <c r="C1" s="42"/>
      <c r="D1" s="42"/>
      <c r="E1" s="42"/>
      <c r="F1" s="42"/>
      <c r="G1" s="42"/>
      <c r="H1" s="42"/>
      <c r="I1" s="42"/>
      <c r="J1" s="42"/>
      <c r="K1" s="2" t="s">
        <v>395</v>
      </c>
    </row>
    <row r="2" spans="1:11" ht="12" customHeight="1">
      <c r="A2" s="44" t="s">
        <v>119</v>
      </c>
      <c r="B2" s="44"/>
      <c r="C2" s="44"/>
      <c r="D2" s="44"/>
      <c r="E2" s="44"/>
      <c r="F2" s="44"/>
      <c r="G2" s="44"/>
      <c r="H2" s="44"/>
      <c r="I2" s="44"/>
      <c r="J2" s="44"/>
      <c r="K2" s="1"/>
    </row>
    <row r="3" spans="1:11" ht="24" customHeight="1">
      <c r="A3" s="46" t="s">
        <v>52</v>
      </c>
      <c r="B3" s="38" t="s">
        <v>120</v>
      </c>
      <c r="C3" s="48" t="s">
        <v>110</v>
      </c>
      <c r="D3" s="54"/>
      <c r="E3" s="54"/>
      <c r="F3" s="49"/>
      <c r="G3" s="48" t="s">
        <v>110</v>
      </c>
      <c r="H3" s="54"/>
      <c r="I3" s="49"/>
      <c r="J3" s="48" t="s">
        <v>121</v>
      </c>
      <c r="K3" s="54"/>
    </row>
    <row r="4" spans="1:11" ht="24" customHeight="1">
      <c r="A4" s="47"/>
      <c r="B4" s="39"/>
      <c r="C4" s="10" t="s">
        <v>81</v>
      </c>
      <c r="D4" s="10" t="s">
        <v>82</v>
      </c>
      <c r="E4" s="10" t="s">
        <v>83</v>
      </c>
      <c r="F4" s="10" t="s">
        <v>57</v>
      </c>
      <c r="G4" s="10" t="s">
        <v>81</v>
      </c>
      <c r="H4" s="10" t="s">
        <v>82</v>
      </c>
      <c r="I4" s="10" t="s">
        <v>83</v>
      </c>
      <c r="J4" s="10" t="s">
        <v>122</v>
      </c>
      <c r="K4" s="9" t="s">
        <v>123</v>
      </c>
    </row>
    <row r="5" spans="1:11" ht="12" customHeight="1">
      <c r="A5" s="1"/>
      <c r="B5" s="33" t="str">
        <f>REPT("-",52)&amp;" Number "&amp;REPT("-",52)</f>
        <v>---------------------------------------------------- Number ----------------------------------------------------</v>
      </c>
      <c r="C5" s="33"/>
      <c r="D5" s="33"/>
      <c r="E5" s="33"/>
      <c r="F5" s="33"/>
      <c r="G5" s="33" t="str">
        <f>REPT("-",53)&amp;" Percent "&amp;REPT("-",54)</f>
        <v>----------------------------------------------------- Percent ------------------------------------------------------</v>
      </c>
      <c r="H5" s="33"/>
      <c r="I5" s="33"/>
      <c r="J5" s="33"/>
      <c r="K5" s="33"/>
    </row>
    <row r="6" ht="12" customHeight="1">
      <c r="A6" s="3" t="s">
        <v>396</v>
      </c>
    </row>
    <row r="7" spans="1:11" ht="12" customHeight="1">
      <c r="A7" s="2" t="str">
        <f>"Oct "&amp;RIGHT(A6,4)-1</f>
        <v>Oct 2010</v>
      </c>
      <c r="B7" s="11">
        <v>48251700</v>
      </c>
      <c r="C7" s="11">
        <v>78815795</v>
      </c>
      <c r="D7" s="11">
        <v>6698154</v>
      </c>
      <c r="E7" s="11">
        <v>28804714</v>
      </c>
      <c r="F7" s="11">
        <v>114318663</v>
      </c>
      <c r="G7" s="19">
        <v>0.6894</v>
      </c>
      <c r="H7" s="19">
        <v>0.0586</v>
      </c>
      <c r="I7" s="19">
        <v>0.252</v>
      </c>
      <c r="J7" s="19">
        <v>0.2968</v>
      </c>
      <c r="K7" s="19">
        <v>0.4848</v>
      </c>
    </row>
    <row r="8" spans="1:11" ht="12" customHeight="1">
      <c r="A8" s="2" t="str">
        <f>"Nov "&amp;RIGHT(A6,4)-1</f>
        <v>Nov 2010</v>
      </c>
      <c r="B8" s="11">
        <v>46489812</v>
      </c>
      <c r="C8" s="11">
        <v>74214665</v>
      </c>
      <c r="D8" s="11">
        <v>6376001</v>
      </c>
      <c r="E8" s="11">
        <v>27403149</v>
      </c>
      <c r="F8" s="11">
        <v>107993815</v>
      </c>
      <c r="G8" s="19">
        <v>0.6872</v>
      </c>
      <c r="H8" s="19">
        <v>0.059</v>
      </c>
      <c r="I8" s="19">
        <v>0.2537</v>
      </c>
      <c r="J8" s="19">
        <v>0.3009</v>
      </c>
      <c r="K8" s="19">
        <v>0.4804</v>
      </c>
    </row>
    <row r="9" spans="1:11" ht="12" customHeight="1">
      <c r="A9" s="2" t="str">
        <f>"Dec "&amp;RIGHT(A6,4)-1</f>
        <v>Dec 2010</v>
      </c>
      <c r="B9" s="11">
        <v>47224058</v>
      </c>
      <c r="C9" s="11">
        <v>64387999</v>
      </c>
      <c r="D9" s="11">
        <v>5976795</v>
      </c>
      <c r="E9" s="11">
        <v>25452580</v>
      </c>
      <c r="F9" s="11">
        <v>95817374</v>
      </c>
      <c r="G9" s="19">
        <v>0.672</v>
      </c>
      <c r="H9" s="19">
        <v>0.0624</v>
      </c>
      <c r="I9" s="19">
        <v>0.2656</v>
      </c>
      <c r="J9" s="19">
        <v>0.3301</v>
      </c>
      <c r="K9" s="19">
        <v>0.4501</v>
      </c>
    </row>
    <row r="10" spans="1:11" ht="12" customHeight="1">
      <c r="A10" s="2" t="str">
        <f>"Jan "&amp;RIGHT(A6,4)</f>
        <v>Jan 2011</v>
      </c>
      <c r="B10" s="11">
        <v>46699655</v>
      </c>
      <c r="C10" s="11">
        <v>71286200</v>
      </c>
      <c r="D10" s="11">
        <v>6263373</v>
      </c>
      <c r="E10" s="11">
        <v>27243217</v>
      </c>
      <c r="F10" s="11">
        <v>104792790</v>
      </c>
      <c r="G10" s="19">
        <v>0.6803</v>
      </c>
      <c r="H10" s="19">
        <v>0.0598</v>
      </c>
      <c r="I10" s="19">
        <v>0.26</v>
      </c>
      <c r="J10" s="19">
        <v>0.3083</v>
      </c>
      <c r="K10" s="19">
        <v>0.4706</v>
      </c>
    </row>
    <row r="11" spans="1:11" ht="12" customHeight="1">
      <c r="A11" s="2" t="str">
        <f>"Feb "&amp;RIGHT(A6,4)</f>
        <v>Feb 2011</v>
      </c>
      <c r="B11" s="11">
        <v>44668025</v>
      </c>
      <c r="C11" s="11">
        <v>70932549</v>
      </c>
      <c r="D11" s="11">
        <v>6222118</v>
      </c>
      <c r="E11" s="11">
        <v>26762612</v>
      </c>
      <c r="F11" s="11">
        <v>103917279</v>
      </c>
      <c r="G11" s="19">
        <v>0.6826</v>
      </c>
      <c r="H11" s="19">
        <v>0.0599</v>
      </c>
      <c r="I11" s="19">
        <v>0.2575</v>
      </c>
      <c r="J11" s="19">
        <v>0.3006</v>
      </c>
      <c r="K11" s="19">
        <v>0.4774</v>
      </c>
    </row>
    <row r="12" spans="1:11" ht="12" customHeight="1">
      <c r="A12" s="2" t="str">
        <f>"Mar "&amp;RIGHT(A6,4)</f>
        <v>Mar 2011</v>
      </c>
      <c r="B12" s="11">
        <v>53061474</v>
      </c>
      <c r="C12" s="11">
        <v>88331123</v>
      </c>
      <c r="D12" s="11">
        <v>7755619</v>
      </c>
      <c r="E12" s="11">
        <v>33381201</v>
      </c>
      <c r="F12" s="11">
        <v>129467943</v>
      </c>
      <c r="G12" s="19">
        <v>0.6823</v>
      </c>
      <c r="H12" s="19">
        <v>0.0599</v>
      </c>
      <c r="I12" s="19">
        <v>0.2578</v>
      </c>
      <c r="J12" s="19">
        <v>0.2907</v>
      </c>
      <c r="K12" s="19">
        <v>0.4839</v>
      </c>
    </row>
    <row r="13" spans="1:11" ht="12" customHeight="1">
      <c r="A13" s="2" t="str">
        <f>"Apr "&amp;RIGHT(A6,4)</f>
        <v>Apr 2011</v>
      </c>
      <c r="B13" s="11">
        <v>48536182</v>
      </c>
      <c r="C13" s="11">
        <v>77642021</v>
      </c>
      <c r="D13" s="11">
        <v>6977230</v>
      </c>
      <c r="E13" s="11">
        <v>30276091</v>
      </c>
      <c r="F13" s="11">
        <v>114895342</v>
      </c>
      <c r="G13" s="19">
        <v>0.6758</v>
      </c>
      <c r="H13" s="19">
        <v>0.0607</v>
      </c>
      <c r="I13" s="19">
        <v>0.2635</v>
      </c>
      <c r="J13" s="19">
        <v>0.297</v>
      </c>
      <c r="K13" s="19">
        <v>0.4751</v>
      </c>
    </row>
    <row r="14" spans="1:11" ht="12" customHeight="1">
      <c r="A14" s="2" t="str">
        <f>"May "&amp;RIGHT(A6,4)</f>
        <v>May 2011</v>
      </c>
      <c r="B14" s="11">
        <v>49920041</v>
      </c>
      <c r="C14" s="11">
        <v>79118429</v>
      </c>
      <c r="D14" s="11">
        <v>7248334</v>
      </c>
      <c r="E14" s="11">
        <v>31471967</v>
      </c>
      <c r="F14" s="11">
        <v>117838730</v>
      </c>
      <c r="G14" s="19">
        <v>0.6714</v>
      </c>
      <c r="H14" s="19">
        <v>0.0615</v>
      </c>
      <c r="I14" s="19">
        <v>0.2671</v>
      </c>
      <c r="J14" s="19">
        <v>0.2976</v>
      </c>
      <c r="K14" s="19">
        <v>0.4716</v>
      </c>
    </row>
    <row r="15" spans="1:11" ht="12" customHeight="1">
      <c r="A15" s="2" t="str">
        <f>"Jun "&amp;RIGHT(A6,4)</f>
        <v>Jun 2011</v>
      </c>
      <c r="B15" s="11">
        <v>52256595</v>
      </c>
      <c r="C15" s="11">
        <v>59831124</v>
      </c>
      <c r="D15" s="11">
        <v>6994283</v>
      </c>
      <c r="E15" s="11">
        <v>30933804</v>
      </c>
      <c r="F15" s="11">
        <v>97759211</v>
      </c>
      <c r="G15" s="19">
        <v>0.612</v>
      </c>
      <c r="H15" s="19">
        <v>0.0715</v>
      </c>
      <c r="I15" s="19">
        <v>0.3164</v>
      </c>
      <c r="J15" s="19">
        <v>0.3483</v>
      </c>
      <c r="K15" s="19">
        <v>0.3988</v>
      </c>
    </row>
    <row r="16" spans="1:11" ht="12" customHeight="1">
      <c r="A16" s="2" t="str">
        <f>"Jul "&amp;RIGHT(A6,4)</f>
        <v>Jul 2011</v>
      </c>
      <c r="B16" s="11">
        <v>46361545</v>
      </c>
      <c r="C16" s="11">
        <v>48113940</v>
      </c>
      <c r="D16" s="11">
        <v>5965038</v>
      </c>
      <c r="E16" s="11">
        <v>26524623</v>
      </c>
      <c r="F16" s="11">
        <v>80603601</v>
      </c>
      <c r="G16" s="19">
        <v>0.5969</v>
      </c>
      <c r="H16" s="19">
        <v>0.074</v>
      </c>
      <c r="I16" s="19">
        <v>0.3291</v>
      </c>
      <c r="J16" s="19">
        <v>0.3652</v>
      </c>
      <c r="K16" s="19">
        <v>0.379</v>
      </c>
    </row>
    <row r="17" spans="1:11" ht="12" customHeight="1">
      <c r="A17" s="2" t="str">
        <f>"Aug "&amp;RIGHT(A6,4)</f>
        <v>Aug 2011</v>
      </c>
      <c r="B17" s="11">
        <v>52882521</v>
      </c>
      <c r="C17" s="11">
        <v>59806235</v>
      </c>
      <c r="D17" s="11">
        <v>6801051</v>
      </c>
      <c r="E17" s="11">
        <v>30789440</v>
      </c>
      <c r="F17" s="11">
        <v>97396726</v>
      </c>
      <c r="G17" s="19">
        <v>0.614</v>
      </c>
      <c r="H17" s="19">
        <v>0.0698</v>
      </c>
      <c r="I17" s="19">
        <v>0.3161</v>
      </c>
      <c r="J17" s="19">
        <v>0.3519</v>
      </c>
      <c r="K17" s="19">
        <v>0.398</v>
      </c>
    </row>
    <row r="18" spans="1:11" ht="12" customHeight="1">
      <c r="A18" s="2" t="str">
        <f>"Sep "&amp;RIGHT(A6,4)</f>
        <v>Sep 2011</v>
      </c>
      <c r="B18" s="11">
        <v>46776105</v>
      </c>
      <c r="C18" s="11">
        <v>75974954</v>
      </c>
      <c r="D18" s="11">
        <v>6432945</v>
      </c>
      <c r="E18" s="11">
        <v>29008885</v>
      </c>
      <c r="F18" s="11">
        <v>111416784</v>
      </c>
      <c r="G18" s="19">
        <v>0.6819</v>
      </c>
      <c r="H18" s="19">
        <v>0.0577</v>
      </c>
      <c r="I18" s="19">
        <v>0.2604</v>
      </c>
      <c r="J18" s="19">
        <v>0.2957</v>
      </c>
      <c r="K18" s="19">
        <v>0.4803</v>
      </c>
    </row>
    <row r="19" spans="1:11" ht="12" customHeight="1">
      <c r="A19" s="12" t="s">
        <v>57</v>
      </c>
      <c r="B19" s="13">
        <v>583127713</v>
      </c>
      <c r="C19" s="13">
        <v>848455034</v>
      </c>
      <c r="D19" s="13">
        <v>79710941</v>
      </c>
      <c r="E19" s="13">
        <v>348052283</v>
      </c>
      <c r="F19" s="13">
        <v>1276218258</v>
      </c>
      <c r="G19" s="22">
        <v>0.6648</v>
      </c>
      <c r="H19" s="22">
        <v>0.0625</v>
      </c>
      <c r="I19" s="22">
        <v>0.2727</v>
      </c>
      <c r="J19" s="22">
        <v>0.3136</v>
      </c>
      <c r="K19" s="22">
        <v>0.4563</v>
      </c>
    </row>
    <row r="20" spans="1:11" ht="12" customHeight="1">
      <c r="A20" s="14" t="s">
        <v>398</v>
      </c>
      <c r="B20" s="15">
        <v>437107542</v>
      </c>
      <c r="C20" s="15">
        <v>664559905</v>
      </c>
      <c r="D20" s="15">
        <v>60511907</v>
      </c>
      <c r="E20" s="15">
        <v>261729335</v>
      </c>
      <c r="F20" s="15">
        <v>986801147</v>
      </c>
      <c r="G20" s="23">
        <v>0.6734</v>
      </c>
      <c r="H20" s="23">
        <v>0.0613</v>
      </c>
      <c r="I20" s="23">
        <v>0.2652</v>
      </c>
      <c r="J20" s="23">
        <v>0.307</v>
      </c>
      <c r="K20" s="23">
        <v>0.4667</v>
      </c>
    </row>
    <row r="21" ht="12" customHeight="1">
      <c r="A21" s="3" t="str">
        <f>"FY "&amp;RIGHT(A6,4)+1</f>
        <v>FY 2012</v>
      </c>
    </row>
    <row r="22" spans="1:11" ht="12" customHeight="1">
      <c r="A22" s="2" t="str">
        <f>"Oct "&amp;RIGHT(A6,4)</f>
        <v>Oct 2011</v>
      </c>
      <c r="B22" s="11">
        <v>46785383</v>
      </c>
      <c r="C22" s="11">
        <v>80254462</v>
      </c>
      <c r="D22" s="11">
        <v>6424776</v>
      </c>
      <c r="E22" s="11">
        <v>28822577</v>
      </c>
      <c r="F22" s="11">
        <v>115501815</v>
      </c>
      <c r="G22" s="19">
        <v>0.6948</v>
      </c>
      <c r="H22" s="19">
        <v>0.0556</v>
      </c>
      <c r="I22" s="19">
        <v>0.2495</v>
      </c>
      <c r="J22" s="19">
        <v>0.2883</v>
      </c>
      <c r="K22" s="19">
        <v>0.4945</v>
      </c>
    </row>
    <row r="23" spans="1:11" ht="12" customHeight="1">
      <c r="A23" s="2" t="str">
        <f>"Nov "&amp;RIGHT(A6,4)</f>
        <v>Nov 2011</v>
      </c>
      <c r="B23" s="11">
        <v>45453670</v>
      </c>
      <c r="C23" s="11">
        <v>76342469</v>
      </c>
      <c r="D23" s="11">
        <v>6176903</v>
      </c>
      <c r="E23" s="11">
        <v>27647385</v>
      </c>
      <c r="F23" s="11">
        <v>110166757</v>
      </c>
      <c r="G23" s="19">
        <v>0.693</v>
      </c>
      <c r="H23" s="19">
        <v>0.0561</v>
      </c>
      <c r="I23" s="19">
        <v>0.251</v>
      </c>
      <c r="J23" s="19">
        <v>0.2921</v>
      </c>
      <c r="K23" s="19">
        <v>0.4906</v>
      </c>
    </row>
    <row r="24" spans="1:11" ht="12" customHeight="1">
      <c r="A24" s="2" t="str">
        <f>"Dec "&amp;RIGHT(A6,4)</f>
        <v>Dec 2011</v>
      </c>
      <c r="B24" s="11">
        <v>45340992</v>
      </c>
      <c r="C24" s="11">
        <v>66591992</v>
      </c>
      <c r="D24" s="11">
        <v>5789435</v>
      </c>
      <c r="E24" s="11">
        <v>25715643</v>
      </c>
      <c r="F24" s="11">
        <v>98097070</v>
      </c>
      <c r="G24" s="19">
        <v>0.6788</v>
      </c>
      <c r="H24" s="19">
        <v>0.059</v>
      </c>
      <c r="I24" s="19">
        <v>0.2621</v>
      </c>
      <c r="J24" s="19">
        <v>0.3161</v>
      </c>
      <c r="K24" s="19">
        <v>0.4643</v>
      </c>
    </row>
    <row r="25" spans="1:11" ht="12" customHeight="1">
      <c r="A25" s="2" t="str">
        <f>"Jan "&amp;RIGHT(A6,4)+1</f>
        <v>Jan 2012</v>
      </c>
      <c r="B25" s="11">
        <v>47018933</v>
      </c>
      <c r="C25" s="11">
        <v>78673656</v>
      </c>
      <c r="D25" s="11">
        <v>6415996</v>
      </c>
      <c r="E25" s="11">
        <v>28993072</v>
      </c>
      <c r="F25" s="11">
        <v>114082724</v>
      </c>
      <c r="G25" s="19">
        <v>0.6896</v>
      </c>
      <c r="H25" s="19">
        <v>0.0562</v>
      </c>
      <c r="I25" s="19">
        <v>0.2541</v>
      </c>
      <c r="J25" s="19">
        <v>0.2919</v>
      </c>
      <c r="K25" s="19">
        <v>0.4883</v>
      </c>
    </row>
    <row r="26" spans="1:11" ht="12" customHeight="1">
      <c r="A26" s="2" t="str">
        <f>"Feb "&amp;RIGHT(A6,4)+1</f>
        <v>Feb 2012</v>
      </c>
      <c r="B26" s="11">
        <v>46597779</v>
      </c>
      <c r="C26" s="11">
        <v>80895029</v>
      </c>
      <c r="D26" s="11">
        <v>6642571</v>
      </c>
      <c r="E26" s="11">
        <v>29807249</v>
      </c>
      <c r="F26" s="11">
        <v>117344849</v>
      </c>
      <c r="G26" s="19">
        <v>0.6894</v>
      </c>
      <c r="H26" s="19">
        <v>0.0566</v>
      </c>
      <c r="I26" s="19">
        <v>0.254</v>
      </c>
      <c r="J26" s="19">
        <v>0.2842</v>
      </c>
      <c r="K26" s="19">
        <v>0.4934</v>
      </c>
    </row>
    <row r="27" spans="1:11" ht="12" customHeight="1">
      <c r="A27" s="2" t="str">
        <f>"Mar "&amp;RIGHT(A6,4)+1</f>
        <v>Mar 2012</v>
      </c>
      <c r="B27" s="11">
        <v>49878351</v>
      </c>
      <c r="C27" s="11">
        <v>85565222</v>
      </c>
      <c r="D27" s="11">
        <v>7144242</v>
      </c>
      <c r="E27" s="11">
        <v>32084053</v>
      </c>
      <c r="F27" s="11">
        <v>124793517</v>
      </c>
      <c r="G27" s="19">
        <v>0.6857</v>
      </c>
      <c r="H27" s="19">
        <v>0.0572</v>
      </c>
      <c r="I27" s="19">
        <v>0.2571</v>
      </c>
      <c r="J27" s="19">
        <v>0.2856</v>
      </c>
      <c r="K27" s="19">
        <v>0.4899</v>
      </c>
    </row>
    <row r="28" spans="1:11" ht="12" customHeight="1">
      <c r="A28" s="2" t="str">
        <f>"Apr "&amp;RIGHT(A6,4)+1</f>
        <v>Apr 2012</v>
      </c>
      <c r="B28" s="11">
        <v>47515448</v>
      </c>
      <c r="C28" s="11">
        <v>79069679</v>
      </c>
      <c r="D28" s="11">
        <v>6763594</v>
      </c>
      <c r="E28" s="11">
        <v>30499680</v>
      </c>
      <c r="F28" s="11">
        <v>116332953</v>
      </c>
      <c r="G28" s="19">
        <v>0.6797</v>
      </c>
      <c r="H28" s="19">
        <v>0.0581</v>
      </c>
      <c r="I28" s="19">
        <v>0.2622</v>
      </c>
      <c r="J28" s="19">
        <v>0.29</v>
      </c>
      <c r="K28" s="19">
        <v>0.4826</v>
      </c>
    </row>
    <row r="29" spans="1:11" ht="12" customHeight="1">
      <c r="A29" s="2" t="str">
        <f>"May "&amp;RIGHT(A6,4)+1</f>
        <v>May 2012</v>
      </c>
      <c r="B29" s="11">
        <v>50548778</v>
      </c>
      <c r="C29" s="11">
        <v>82210000</v>
      </c>
      <c r="D29" s="11">
        <v>7297240</v>
      </c>
      <c r="E29" s="11">
        <v>32290321</v>
      </c>
      <c r="F29" s="11">
        <v>121797561</v>
      </c>
      <c r="G29" s="19">
        <v>0.675</v>
      </c>
      <c r="H29" s="19">
        <v>0.0599</v>
      </c>
      <c r="I29" s="19">
        <v>0.2651</v>
      </c>
      <c r="J29" s="19">
        <v>0.2933</v>
      </c>
      <c r="K29" s="19">
        <v>0.477</v>
      </c>
    </row>
    <row r="30" spans="1:11" ht="12" customHeight="1">
      <c r="A30" s="2" t="str">
        <f>"Jun "&amp;RIGHT(A6,4)+1</f>
        <v>Jun 2012</v>
      </c>
      <c r="B30" s="11">
        <v>49681100</v>
      </c>
      <c r="C30" s="11">
        <v>62233132</v>
      </c>
      <c r="D30" s="11">
        <v>7068579</v>
      </c>
      <c r="E30" s="11">
        <v>31010670</v>
      </c>
      <c r="F30" s="11">
        <v>100312381</v>
      </c>
      <c r="G30" s="19">
        <v>0.6204</v>
      </c>
      <c r="H30" s="19">
        <v>0.0705</v>
      </c>
      <c r="I30" s="19">
        <v>0.3091</v>
      </c>
      <c r="J30" s="19">
        <v>0.3312</v>
      </c>
      <c r="K30" s="19">
        <v>0.4149</v>
      </c>
    </row>
    <row r="31" spans="1:11" ht="12" customHeight="1">
      <c r="A31" s="2" t="str">
        <f>"Jul "&amp;RIGHT(A6,4)+1</f>
        <v>Jul 2012</v>
      </c>
      <c r="B31" s="11" t="s">
        <v>397</v>
      </c>
      <c r="C31" s="11" t="s">
        <v>397</v>
      </c>
      <c r="D31" s="11" t="s">
        <v>397</v>
      </c>
      <c r="E31" s="11" t="s">
        <v>397</v>
      </c>
      <c r="F31" s="11" t="s">
        <v>397</v>
      </c>
      <c r="G31" s="19" t="s">
        <v>397</v>
      </c>
      <c r="H31" s="19" t="s">
        <v>397</v>
      </c>
      <c r="I31" s="19" t="s">
        <v>397</v>
      </c>
      <c r="J31" s="19" t="s">
        <v>397</v>
      </c>
      <c r="K31" s="19" t="s">
        <v>397</v>
      </c>
    </row>
    <row r="32" spans="1:11" ht="12" customHeight="1">
      <c r="A32" s="2" t="str">
        <f>"Aug "&amp;RIGHT(A6,4)+1</f>
        <v>Aug 2012</v>
      </c>
      <c r="B32" s="11" t="s">
        <v>397</v>
      </c>
      <c r="C32" s="11" t="s">
        <v>397</v>
      </c>
      <c r="D32" s="11" t="s">
        <v>397</v>
      </c>
      <c r="E32" s="11" t="s">
        <v>397</v>
      </c>
      <c r="F32" s="11" t="s">
        <v>397</v>
      </c>
      <c r="G32" s="19" t="s">
        <v>397</v>
      </c>
      <c r="H32" s="19" t="s">
        <v>397</v>
      </c>
      <c r="I32" s="19" t="s">
        <v>397</v>
      </c>
      <c r="J32" s="19" t="s">
        <v>397</v>
      </c>
      <c r="K32" s="19" t="s">
        <v>397</v>
      </c>
    </row>
    <row r="33" spans="1:11" ht="12" customHeight="1">
      <c r="A33" s="2" t="str">
        <f>"Sep "&amp;RIGHT(A6,4)+1</f>
        <v>Sep 2012</v>
      </c>
      <c r="B33" s="11" t="s">
        <v>397</v>
      </c>
      <c r="C33" s="11" t="s">
        <v>397</v>
      </c>
      <c r="D33" s="11" t="s">
        <v>397</v>
      </c>
      <c r="E33" s="11" t="s">
        <v>397</v>
      </c>
      <c r="F33" s="11" t="s">
        <v>397</v>
      </c>
      <c r="G33" s="19" t="s">
        <v>397</v>
      </c>
      <c r="H33" s="19" t="s">
        <v>397</v>
      </c>
      <c r="I33" s="19" t="s">
        <v>397</v>
      </c>
      <c r="J33" s="19" t="s">
        <v>397</v>
      </c>
      <c r="K33" s="19" t="s">
        <v>397</v>
      </c>
    </row>
    <row r="34" spans="1:11" ht="12" customHeight="1">
      <c r="A34" s="12" t="s">
        <v>57</v>
      </c>
      <c r="B34" s="13">
        <v>428820434</v>
      </c>
      <c r="C34" s="13">
        <v>691835641</v>
      </c>
      <c r="D34" s="13">
        <v>59723336</v>
      </c>
      <c r="E34" s="13">
        <v>266870650</v>
      </c>
      <c r="F34" s="13">
        <v>1018429627</v>
      </c>
      <c r="G34" s="22">
        <v>0.6793</v>
      </c>
      <c r="H34" s="22">
        <v>0.0586</v>
      </c>
      <c r="I34" s="22">
        <v>0.262</v>
      </c>
      <c r="J34" s="22">
        <v>0.2963</v>
      </c>
      <c r="K34" s="22">
        <v>0.478</v>
      </c>
    </row>
    <row r="35" spans="1:11" ht="12" customHeight="1">
      <c r="A35" s="14" t="str">
        <f>"Total "&amp;MID(A20,7,LEN(A20)-13)&amp;" Months"</f>
        <v>Total 9 Months</v>
      </c>
      <c r="B35" s="15">
        <v>428820434</v>
      </c>
      <c r="C35" s="15">
        <v>691835641</v>
      </c>
      <c r="D35" s="15">
        <v>59723336</v>
      </c>
      <c r="E35" s="15">
        <v>266870650</v>
      </c>
      <c r="F35" s="15">
        <v>1018429627</v>
      </c>
      <c r="G35" s="23">
        <v>0.6793</v>
      </c>
      <c r="H35" s="23">
        <v>0.0586</v>
      </c>
      <c r="I35" s="23">
        <v>0.262</v>
      </c>
      <c r="J35" s="23">
        <v>0.2963</v>
      </c>
      <c r="K35" s="23">
        <v>0.478</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9">
    <mergeCell ref="B5:F5"/>
    <mergeCell ref="G5:K5"/>
    <mergeCell ref="A1:J1"/>
    <mergeCell ref="A2:J2"/>
    <mergeCell ref="A3:A4"/>
    <mergeCell ref="B3:B4"/>
    <mergeCell ref="C3:F3"/>
    <mergeCell ref="G3:I3"/>
    <mergeCell ref="J3:K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H38"/>
  <sheetViews>
    <sheetView showGridLines="0" zoomScalePageLayoutView="0" workbookViewId="0" topLeftCell="A1">
      <selection activeCell="A1" sqref="A1:G1"/>
    </sheetView>
  </sheetViews>
  <sheetFormatPr defaultColWidth="9.140625" defaultRowHeight="12.75"/>
  <cols>
    <col min="1" max="1" width="12.8515625" style="0" customWidth="1"/>
    <col min="2" max="8" width="11.421875" style="0" customWidth="1"/>
  </cols>
  <sheetData>
    <row r="1" spans="1:8" ht="12" customHeight="1">
      <c r="A1" s="42" t="s">
        <v>394</v>
      </c>
      <c r="B1" s="42"/>
      <c r="C1" s="42"/>
      <c r="D1" s="42"/>
      <c r="E1" s="42"/>
      <c r="F1" s="42"/>
      <c r="G1" s="42"/>
      <c r="H1" s="2" t="s">
        <v>395</v>
      </c>
    </row>
    <row r="2" spans="1:8" ht="12" customHeight="1">
      <c r="A2" s="44" t="s">
        <v>124</v>
      </c>
      <c r="B2" s="44"/>
      <c r="C2" s="44"/>
      <c r="D2" s="44"/>
      <c r="E2" s="44"/>
      <c r="F2" s="44"/>
      <c r="G2" s="44"/>
      <c r="H2" s="1"/>
    </row>
    <row r="3" spans="1:8" ht="24" customHeight="1">
      <c r="A3" s="46" t="s">
        <v>52</v>
      </c>
      <c r="B3" s="48" t="s">
        <v>233</v>
      </c>
      <c r="C3" s="49"/>
      <c r="D3" s="38" t="s">
        <v>234</v>
      </c>
      <c r="E3" s="38" t="s">
        <v>342</v>
      </c>
      <c r="F3" s="38" t="s">
        <v>235</v>
      </c>
      <c r="G3" s="38" t="s">
        <v>236</v>
      </c>
      <c r="H3" s="40" t="s">
        <v>60</v>
      </c>
    </row>
    <row r="4" spans="1:8" ht="24" customHeight="1">
      <c r="A4" s="47"/>
      <c r="B4" s="10" t="s">
        <v>122</v>
      </c>
      <c r="C4" s="10" t="s">
        <v>123</v>
      </c>
      <c r="D4" s="39"/>
      <c r="E4" s="39"/>
      <c r="F4" s="39"/>
      <c r="G4" s="39"/>
      <c r="H4" s="41"/>
    </row>
    <row r="5" spans="1:8" ht="12" customHeight="1">
      <c r="A5" s="1"/>
      <c r="B5" s="33" t="str">
        <f>REPT("-",78)&amp;" Dollars "&amp;REPT("-",78)</f>
        <v>------------------------------------------------------------------------------ Dollars ------------------------------------------------------------------------------</v>
      </c>
      <c r="C5" s="33"/>
      <c r="D5" s="33"/>
      <c r="E5" s="33"/>
      <c r="F5" s="33"/>
      <c r="G5" s="33"/>
      <c r="H5" s="33"/>
    </row>
    <row r="6" ht="12" customHeight="1">
      <c r="A6" s="3" t="s">
        <v>396</v>
      </c>
    </row>
    <row r="7" spans="1:8" ht="12" customHeight="1">
      <c r="A7" s="2" t="str">
        <f>"Oct "&amp;RIGHT(A6,4)-1</f>
        <v>Oct 2010</v>
      </c>
      <c r="B7" s="11">
        <v>61431497.41</v>
      </c>
      <c r="C7" s="11">
        <v>144549650.29</v>
      </c>
      <c r="D7" s="11">
        <v>205981147.7</v>
      </c>
      <c r="E7" s="11">
        <v>132024</v>
      </c>
      <c r="F7" s="11" t="s">
        <v>397</v>
      </c>
      <c r="G7" s="11" t="s">
        <v>397</v>
      </c>
      <c r="H7" s="11">
        <v>206113171.7</v>
      </c>
    </row>
    <row r="8" spans="1:8" ht="12" customHeight="1">
      <c r="A8" s="2" t="str">
        <f>"Nov "&amp;RIGHT(A6,4)-1</f>
        <v>Nov 2010</v>
      </c>
      <c r="B8" s="11">
        <v>59404321.39</v>
      </c>
      <c r="C8" s="11">
        <v>136831893.34</v>
      </c>
      <c r="D8" s="11">
        <v>196236214.73</v>
      </c>
      <c r="E8" s="11">
        <v>827605</v>
      </c>
      <c r="F8" s="11" t="s">
        <v>397</v>
      </c>
      <c r="G8" s="11" t="s">
        <v>397</v>
      </c>
      <c r="H8" s="11">
        <v>197063819.73</v>
      </c>
    </row>
    <row r="9" spans="1:8" ht="12" customHeight="1">
      <c r="A9" s="2" t="str">
        <f>"Dec "&amp;RIGHT(A6,4)-1</f>
        <v>Dec 2010</v>
      </c>
      <c r="B9" s="11">
        <v>61304944.89</v>
      </c>
      <c r="C9" s="11">
        <v>120186678.01</v>
      </c>
      <c r="D9" s="11">
        <v>181491622.9</v>
      </c>
      <c r="E9" s="11">
        <v>19160699</v>
      </c>
      <c r="F9" s="11">
        <v>34629007</v>
      </c>
      <c r="G9" s="11">
        <v>8853250</v>
      </c>
      <c r="H9" s="11">
        <v>244134578.9</v>
      </c>
    </row>
    <row r="10" spans="1:8" ht="12" customHeight="1">
      <c r="A10" s="2" t="str">
        <f>"Jan "&amp;RIGHT(A6,4)</f>
        <v>Jan 2011</v>
      </c>
      <c r="B10" s="11">
        <v>59671835.72</v>
      </c>
      <c r="C10" s="11">
        <v>131883512.17</v>
      </c>
      <c r="D10" s="11">
        <v>191555347.89</v>
      </c>
      <c r="E10" s="11">
        <v>106124</v>
      </c>
      <c r="F10" s="11" t="s">
        <v>397</v>
      </c>
      <c r="G10" s="11" t="s">
        <v>397</v>
      </c>
      <c r="H10" s="11">
        <v>191661471.89</v>
      </c>
    </row>
    <row r="11" spans="1:8" ht="12" customHeight="1">
      <c r="A11" s="2" t="str">
        <f>"Feb "&amp;RIGHT(A6,4)</f>
        <v>Feb 2011</v>
      </c>
      <c r="B11" s="11">
        <v>57330020.93</v>
      </c>
      <c r="C11" s="11">
        <v>131183817.81</v>
      </c>
      <c r="D11" s="11">
        <v>188513838.74</v>
      </c>
      <c r="E11" s="11">
        <v>25978</v>
      </c>
      <c r="F11" s="11" t="s">
        <v>397</v>
      </c>
      <c r="G11" s="11" t="s">
        <v>397</v>
      </c>
      <c r="H11" s="11">
        <v>188539816.74</v>
      </c>
    </row>
    <row r="12" spans="1:8" ht="12" customHeight="1">
      <c r="A12" s="2" t="str">
        <f>"Mar "&amp;RIGHT(A6,4)</f>
        <v>Mar 2011</v>
      </c>
      <c r="B12" s="11">
        <v>68167063.26</v>
      </c>
      <c r="C12" s="11">
        <v>163868281.86</v>
      </c>
      <c r="D12" s="11">
        <v>232035345.12</v>
      </c>
      <c r="E12" s="11">
        <v>30600139</v>
      </c>
      <c r="F12" s="11">
        <v>30782928</v>
      </c>
      <c r="G12" s="11">
        <v>7827673</v>
      </c>
      <c r="H12" s="11">
        <v>301246085.12</v>
      </c>
    </row>
    <row r="13" spans="1:8" ht="12" customHeight="1">
      <c r="A13" s="2" t="str">
        <f>"Apr "&amp;RIGHT(A6,4)</f>
        <v>Apr 2011</v>
      </c>
      <c r="B13" s="11">
        <v>62648461.83</v>
      </c>
      <c r="C13" s="11">
        <v>143767258.56</v>
      </c>
      <c r="D13" s="11">
        <v>206415720.39</v>
      </c>
      <c r="E13" s="11">
        <v>121561</v>
      </c>
      <c r="F13" s="11" t="s">
        <v>397</v>
      </c>
      <c r="G13" s="11" t="s">
        <v>397</v>
      </c>
      <c r="H13" s="11">
        <v>206537281.39</v>
      </c>
    </row>
    <row r="14" spans="1:8" ht="12" customHeight="1">
      <c r="A14" s="2" t="str">
        <f>"May "&amp;RIGHT(A6,4)</f>
        <v>May 2011</v>
      </c>
      <c r="B14" s="11">
        <v>64169917.2</v>
      </c>
      <c r="C14" s="11">
        <v>146921835.42</v>
      </c>
      <c r="D14" s="11">
        <v>211091752.62</v>
      </c>
      <c r="E14" s="11">
        <v>0</v>
      </c>
      <c r="F14" s="11" t="s">
        <v>397</v>
      </c>
      <c r="G14" s="11" t="s">
        <v>397</v>
      </c>
      <c r="H14" s="11">
        <v>211091752.62</v>
      </c>
    </row>
    <row r="15" spans="1:8" ht="12" customHeight="1">
      <c r="A15" s="2" t="str">
        <f>"Jun "&amp;RIGHT(A6,4)</f>
        <v>Jun 2011</v>
      </c>
      <c r="B15" s="11">
        <v>69586301.8</v>
      </c>
      <c r="C15" s="11">
        <v>116150780.5</v>
      </c>
      <c r="D15" s="11">
        <v>185737082.3</v>
      </c>
      <c r="E15" s="11">
        <v>24114019</v>
      </c>
      <c r="F15" s="11">
        <v>29537020</v>
      </c>
      <c r="G15" s="11">
        <v>6676561</v>
      </c>
      <c r="H15" s="11">
        <v>246064682.3</v>
      </c>
    </row>
    <row r="16" spans="1:8" ht="12" customHeight="1">
      <c r="A16" s="2" t="str">
        <f>"Jul "&amp;RIGHT(A6,4)</f>
        <v>Jul 2011</v>
      </c>
      <c r="B16" s="11">
        <v>65647697.31</v>
      </c>
      <c r="C16" s="11">
        <v>96473503.6</v>
      </c>
      <c r="D16" s="11">
        <v>162121200.91</v>
      </c>
      <c r="E16" s="11">
        <v>77997.06</v>
      </c>
      <c r="F16" s="11" t="s">
        <v>397</v>
      </c>
      <c r="G16" s="11" t="s">
        <v>397</v>
      </c>
      <c r="H16" s="11">
        <v>162199197.97</v>
      </c>
    </row>
    <row r="17" spans="1:8" ht="12" customHeight="1">
      <c r="A17" s="2" t="str">
        <f>"Aug "&amp;RIGHT(A6,4)</f>
        <v>Aug 2011</v>
      </c>
      <c r="B17" s="11">
        <v>73329190.42</v>
      </c>
      <c r="C17" s="11">
        <v>116154221.22</v>
      </c>
      <c r="D17" s="11">
        <v>189483411.64</v>
      </c>
      <c r="E17" s="11">
        <v>78510.33</v>
      </c>
      <c r="F17" s="11" t="s">
        <v>397</v>
      </c>
      <c r="G17" s="11" t="s">
        <v>397</v>
      </c>
      <c r="H17" s="11">
        <v>189561921.97</v>
      </c>
    </row>
    <row r="18" spans="1:8" ht="12" customHeight="1">
      <c r="A18" s="2" t="str">
        <f>"Sep "&amp;RIGHT(A6,4)</f>
        <v>Sep 2011</v>
      </c>
      <c r="B18" s="11">
        <v>62549137.38</v>
      </c>
      <c r="C18" s="11">
        <v>141625571.42</v>
      </c>
      <c r="D18" s="11">
        <v>204174708.8</v>
      </c>
      <c r="E18" s="11">
        <v>26786729.94</v>
      </c>
      <c r="F18" s="11">
        <v>26419228</v>
      </c>
      <c r="G18" s="11">
        <v>5097921</v>
      </c>
      <c r="H18" s="11">
        <v>262478587.74</v>
      </c>
    </row>
    <row r="19" spans="1:8" ht="12" customHeight="1">
      <c r="A19" s="12" t="s">
        <v>57</v>
      </c>
      <c r="B19" s="13">
        <v>765240389.54</v>
      </c>
      <c r="C19" s="13">
        <v>1589597004.2</v>
      </c>
      <c r="D19" s="13">
        <v>2354837393.74</v>
      </c>
      <c r="E19" s="13">
        <v>102031386.33</v>
      </c>
      <c r="F19" s="13">
        <v>121368183</v>
      </c>
      <c r="G19" s="13">
        <v>28455405</v>
      </c>
      <c r="H19" s="13">
        <v>2606692368.07</v>
      </c>
    </row>
    <row r="20" spans="1:8" ht="12" customHeight="1">
      <c r="A20" s="14" t="s">
        <v>398</v>
      </c>
      <c r="B20" s="15">
        <v>563714364.43</v>
      </c>
      <c r="C20" s="15">
        <v>1235343707.96</v>
      </c>
      <c r="D20" s="15">
        <v>1799058072.39</v>
      </c>
      <c r="E20" s="15">
        <v>75088149</v>
      </c>
      <c r="F20" s="15">
        <v>94948955</v>
      </c>
      <c r="G20" s="15">
        <v>23357484</v>
      </c>
      <c r="H20" s="15">
        <v>1992452660.39</v>
      </c>
    </row>
    <row r="21" ht="12" customHeight="1">
      <c r="A21" s="3" t="str">
        <f>"FY "&amp;RIGHT(A6,4)+1</f>
        <v>FY 2012</v>
      </c>
    </row>
    <row r="22" spans="1:8" ht="12" customHeight="1">
      <c r="A22" s="2" t="str">
        <f>"Oct "&amp;RIGHT(A6,4)</f>
        <v>Oct 2011</v>
      </c>
      <c r="B22" s="11">
        <v>62670190.07</v>
      </c>
      <c r="C22" s="11">
        <v>150647328.46</v>
      </c>
      <c r="D22" s="11">
        <v>213317518.53</v>
      </c>
      <c r="E22" s="11">
        <v>169775.53</v>
      </c>
      <c r="F22" s="11" t="s">
        <v>397</v>
      </c>
      <c r="G22" s="11" t="s">
        <v>397</v>
      </c>
      <c r="H22" s="11">
        <v>213487294.06</v>
      </c>
    </row>
    <row r="23" spans="1:8" ht="12" customHeight="1">
      <c r="A23" s="2" t="str">
        <f>"Nov "&amp;RIGHT(A6,4)</f>
        <v>Nov 2011</v>
      </c>
      <c r="B23" s="11">
        <v>61104800.64</v>
      </c>
      <c r="C23" s="11">
        <v>144116401.37</v>
      </c>
      <c r="D23" s="11">
        <v>205221202.01</v>
      </c>
      <c r="E23" s="11">
        <v>134890.95</v>
      </c>
      <c r="F23" s="11" t="s">
        <v>397</v>
      </c>
      <c r="G23" s="11" t="s">
        <v>397</v>
      </c>
      <c r="H23" s="11">
        <v>205356092.96</v>
      </c>
    </row>
    <row r="24" spans="1:8" ht="12" customHeight="1">
      <c r="A24" s="2" t="str">
        <f>"Dec "&amp;RIGHT(A6,4)</f>
        <v>Dec 2011</v>
      </c>
      <c r="B24" s="11">
        <v>61889124.31</v>
      </c>
      <c r="C24" s="11">
        <v>127093705.63</v>
      </c>
      <c r="D24" s="11">
        <v>188982829.94</v>
      </c>
      <c r="E24" s="11">
        <v>19722989.36</v>
      </c>
      <c r="F24" s="11">
        <v>29170350</v>
      </c>
      <c r="G24" s="11">
        <v>6602453</v>
      </c>
      <c r="H24" s="11">
        <v>244478622.3</v>
      </c>
    </row>
    <row r="25" spans="1:8" ht="12" customHeight="1">
      <c r="A25" s="2" t="str">
        <f>"Jan "&amp;RIGHT(A6,4)+1</f>
        <v>Jan 2012</v>
      </c>
      <c r="B25" s="11">
        <v>63137002.89</v>
      </c>
      <c r="C25" s="11">
        <v>148728288.13</v>
      </c>
      <c r="D25" s="11">
        <v>211865291.02</v>
      </c>
      <c r="E25" s="11">
        <v>20041.55</v>
      </c>
      <c r="F25" s="11" t="s">
        <v>397</v>
      </c>
      <c r="G25" s="11" t="s">
        <v>397</v>
      </c>
      <c r="H25" s="11">
        <v>211885332.57</v>
      </c>
    </row>
    <row r="26" spans="1:8" ht="12" customHeight="1">
      <c r="A26" s="2" t="str">
        <f>"Feb "&amp;RIGHT(A6,4)+1</f>
        <v>Feb 2012</v>
      </c>
      <c r="B26" s="11">
        <v>62793842.5</v>
      </c>
      <c r="C26" s="11">
        <v>152506079.67</v>
      </c>
      <c r="D26" s="11">
        <v>215299922.17</v>
      </c>
      <c r="E26" s="11">
        <v>144515.92</v>
      </c>
      <c r="F26" s="11" t="s">
        <v>397</v>
      </c>
      <c r="G26" s="11" t="s">
        <v>397</v>
      </c>
      <c r="H26" s="11">
        <v>215444438.09</v>
      </c>
    </row>
    <row r="27" spans="1:8" ht="12" customHeight="1">
      <c r="A27" s="2" t="str">
        <f>"Mar "&amp;RIGHT(A6,4)+1</f>
        <v>Mar 2012</v>
      </c>
      <c r="B27" s="11">
        <v>67539343.52</v>
      </c>
      <c r="C27" s="11">
        <v>162053150.67</v>
      </c>
      <c r="D27" s="11">
        <v>229592494.19</v>
      </c>
      <c r="E27" s="11">
        <v>29423317.08</v>
      </c>
      <c r="F27" s="11">
        <v>30992994</v>
      </c>
      <c r="G27" s="11">
        <v>6721988</v>
      </c>
      <c r="H27" s="11">
        <v>296730793.27</v>
      </c>
    </row>
    <row r="28" spans="1:8" ht="12" customHeight="1">
      <c r="A28" s="2" t="str">
        <f>"Apr "&amp;RIGHT(A6,4)+1</f>
        <v>Apr 2012</v>
      </c>
      <c r="B28" s="11">
        <v>64628964.08</v>
      </c>
      <c r="C28" s="11">
        <v>150156031.09</v>
      </c>
      <c r="D28" s="11">
        <v>214784995.17</v>
      </c>
      <c r="E28" s="11">
        <v>274412.96</v>
      </c>
      <c r="F28" s="11" t="s">
        <v>397</v>
      </c>
      <c r="G28" s="11" t="s">
        <v>397</v>
      </c>
      <c r="H28" s="11">
        <v>215059408.13</v>
      </c>
    </row>
    <row r="29" spans="1:8" ht="12" customHeight="1">
      <c r="A29" s="2" t="str">
        <f>"May "&amp;RIGHT(A6,4)+1</f>
        <v>May 2012</v>
      </c>
      <c r="B29" s="11">
        <v>68559954.25</v>
      </c>
      <c r="C29" s="11">
        <v>156563342.74</v>
      </c>
      <c r="D29" s="11">
        <v>225123296.99</v>
      </c>
      <c r="E29" s="11">
        <v>150.96</v>
      </c>
      <c r="F29" s="11" t="s">
        <v>397</v>
      </c>
      <c r="G29" s="11" t="s">
        <v>397</v>
      </c>
      <c r="H29" s="11">
        <v>225123447.95</v>
      </c>
    </row>
    <row r="30" spans="1:8" ht="12" customHeight="1">
      <c r="A30" s="2" t="str">
        <f>"Jun "&amp;RIGHT(A6,4)+1</f>
        <v>Jun 2012</v>
      </c>
      <c r="B30" s="11">
        <v>69694746.62</v>
      </c>
      <c r="C30" s="11">
        <v>123300153.6</v>
      </c>
      <c r="D30" s="11">
        <v>192994900.22</v>
      </c>
      <c r="E30" s="11">
        <v>28879839</v>
      </c>
      <c r="F30" s="11">
        <v>29388438</v>
      </c>
      <c r="G30" s="11">
        <v>7647090</v>
      </c>
      <c r="H30" s="11">
        <v>258910267.22</v>
      </c>
    </row>
    <row r="31" spans="1:8" ht="12" customHeight="1">
      <c r="A31" s="2" t="str">
        <f>"Jul "&amp;RIGHT(A6,4)+1</f>
        <v>Jul 2012</v>
      </c>
      <c r="B31" s="11" t="s">
        <v>397</v>
      </c>
      <c r="C31" s="11" t="s">
        <v>397</v>
      </c>
      <c r="D31" s="11" t="s">
        <v>397</v>
      </c>
      <c r="E31" s="11" t="s">
        <v>397</v>
      </c>
      <c r="F31" s="11" t="s">
        <v>397</v>
      </c>
      <c r="G31" s="11" t="s">
        <v>397</v>
      </c>
      <c r="H31" s="11" t="s">
        <v>397</v>
      </c>
    </row>
    <row r="32" spans="1:8" ht="12" customHeight="1">
      <c r="A32" s="2" t="str">
        <f>"Aug "&amp;RIGHT(A6,4)+1</f>
        <v>Aug 2012</v>
      </c>
      <c r="B32" s="11" t="s">
        <v>397</v>
      </c>
      <c r="C32" s="11" t="s">
        <v>397</v>
      </c>
      <c r="D32" s="11" t="s">
        <v>397</v>
      </c>
      <c r="E32" s="11" t="s">
        <v>397</v>
      </c>
      <c r="F32" s="11" t="s">
        <v>397</v>
      </c>
      <c r="G32" s="11" t="s">
        <v>397</v>
      </c>
      <c r="H32" s="11" t="s">
        <v>397</v>
      </c>
    </row>
    <row r="33" spans="1:8" ht="12" customHeight="1">
      <c r="A33" s="2" t="str">
        <f>"Sep "&amp;RIGHT(A6,4)+1</f>
        <v>Sep 2012</v>
      </c>
      <c r="B33" s="11" t="s">
        <v>397</v>
      </c>
      <c r="C33" s="11" t="s">
        <v>397</v>
      </c>
      <c r="D33" s="11" t="s">
        <v>397</v>
      </c>
      <c r="E33" s="11" t="s">
        <v>397</v>
      </c>
      <c r="F33" s="11" t="s">
        <v>397</v>
      </c>
      <c r="G33" s="11" t="s">
        <v>397</v>
      </c>
      <c r="H33" s="11" t="s">
        <v>397</v>
      </c>
    </row>
    <row r="34" spans="1:8" ht="12" customHeight="1">
      <c r="A34" s="12" t="s">
        <v>57</v>
      </c>
      <c r="B34" s="13">
        <v>582017968.88</v>
      </c>
      <c r="C34" s="13">
        <v>1315164481.36</v>
      </c>
      <c r="D34" s="13">
        <v>1897182450.24</v>
      </c>
      <c r="E34" s="13">
        <v>78769933.31</v>
      </c>
      <c r="F34" s="13">
        <v>89551782</v>
      </c>
      <c r="G34" s="13">
        <v>20971531</v>
      </c>
      <c r="H34" s="13">
        <v>2086475696.55</v>
      </c>
    </row>
    <row r="35" spans="1:8" ht="12" customHeight="1">
      <c r="A35" s="14" t="str">
        <f>"Total "&amp;MID(A20,7,LEN(A20)-13)&amp;" Months"</f>
        <v>Total 9 Months</v>
      </c>
      <c r="B35" s="15">
        <v>582017968.88</v>
      </c>
      <c r="C35" s="15">
        <v>1315164481.36</v>
      </c>
      <c r="D35" s="15">
        <v>1897182450.24</v>
      </c>
      <c r="E35" s="15">
        <v>78769933.31</v>
      </c>
      <c r="F35" s="15">
        <v>89551782</v>
      </c>
      <c r="G35" s="15">
        <v>20971531</v>
      </c>
      <c r="H35" s="15">
        <v>2086475696.55</v>
      </c>
    </row>
    <row r="36" spans="1:8" ht="12" customHeight="1">
      <c r="A36" s="33"/>
      <c r="B36" s="33"/>
      <c r="C36" s="33"/>
      <c r="D36" s="33"/>
      <c r="E36" s="33"/>
      <c r="F36" s="33"/>
      <c r="G36" s="33"/>
      <c r="H36" s="33"/>
    </row>
    <row r="37" spans="1:8" ht="69.75" customHeight="1">
      <c r="A37" s="53" t="s">
        <v>377</v>
      </c>
      <c r="B37" s="53"/>
      <c r="C37" s="53"/>
      <c r="D37" s="53"/>
      <c r="E37" s="53"/>
      <c r="F37" s="53"/>
      <c r="G37" s="53"/>
      <c r="H37" s="53"/>
    </row>
    <row r="38" ht="12.75" customHeight="1">
      <c r="A38" s="26"/>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2">
    <mergeCell ref="H3:H4"/>
    <mergeCell ref="B5:H5"/>
    <mergeCell ref="A36:H36"/>
    <mergeCell ref="A37:H37"/>
    <mergeCell ref="A1:G1"/>
    <mergeCell ref="A2:G2"/>
    <mergeCell ref="A3:A4"/>
    <mergeCell ref="B3:C3"/>
    <mergeCell ref="D3:D4"/>
    <mergeCell ref="E3:E4"/>
    <mergeCell ref="F3:F4"/>
    <mergeCell ref="G3:G4"/>
  </mergeCells>
  <printOptions/>
  <pageMargins left="0.75" right="0.5" top="0.75" bottom="0.5" header="0.5" footer="0.25"/>
  <pageSetup fitToHeight="1" fitToWidth="1" horizontalDpi="600" verticalDpi="600" orientation="landscape" r:id="rId1"/>
  <headerFooter alignWithMargins="0">
    <oddHeader>&amp;L&amp;C&amp;R</oddHeader>
    <oddFooter>&amp;L&amp;C&amp;R</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44"/>
  <sheetViews>
    <sheetView showGridLines="0" zoomScalePageLayoutView="0" workbookViewId="0" topLeftCell="A1">
      <selection activeCell="B1" sqref="B1"/>
    </sheetView>
  </sheetViews>
  <sheetFormatPr defaultColWidth="9.140625" defaultRowHeight="12.75"/>
  <cols>
    <col min="1" max="1" width="13.57421875" style="0" customWidth="1"/>
    <col min="2" max="2" width="85.7109375" style="0" customWidth="1"/>
  </cols>
  <sheetData>
    <row r="1" spans="1:2" ht="12" customHeight="1">
      <c r="A1" s="3"/>
      <c r="B1" s="5" t="s">
        <v>12</v>
      </c>
    </row>
    <row r="2" spans="1:2" ht="12" customHeight="1">
      <c r="A2" s="6" t="s">
        <v>13</v>
      </c>
      <c r="B2" s="7" t="s">
        <v>14</v>
      </c>
    </row>
    <row r="3" spans="1:2" ht="12" customHeight="1">
      <c r="A3" s="3" t="s">
        <v>289</v>
      </c>
      <c r="B3" s="1" t="s">
        <v>15</v>
      </c>
    </row>
    <row r="4" spans="1:2" ht="12" customHeight="1">
      <c r="A4" s="3" t="s">
        <v>344</v>
      </c>
      <c r="B4" s="1" t="s">
        <v>345</v>
      </c>
    </row>
    <row r="5" spans="1:2" ht="12" customHeight="1">
      <c r="A5" s="3" t="s">
        <v>290</v>
      </c>
      <c r="B5" s="1" t="s">
        <v>16</v>
      </c>
    </row>
    <row r="6" spans="1:3" ht="12" customHeight="1">
      <c r="A6" s="3" t="s">
        <v>291</v>
      </c>
      <c r="B6" s="1" t="s">
        <v>17</v>
      </c>
      <c r="C6" t="s">
        <v>327</v>
      </c>
    </row>
    <row r="7" spans="1:3" ht="12" customHeight="1">
      <c r="A7" s="3" t="s">
        <v>292</v>
      </c>
      <c r="B7" s="1" t="s">
        <v>18</v>
      </c>
      <c r="C7" t="s">
        <v>328</v>
      </c>
    </row>
    <row r="8" spans="1:3" ht="12" customHeight="1">
      <c r="A8" s="3" t="s">
        <v>293</v>
      </c>
      <c r="B8" s="1" t="s">
        <v>19</v>
      </c>
      <c r="C8" t="s">
        <v>329</v>
      </c>
    </row>
    <row r="9" spans="1:3" ht="12" customHeight="1">
      <c r="A9" s="3" t="s">
        <v>294</v>
      </c>
      <c r="B9" s="1" t="s">
        <v>20</v>
      </c>
      <c r="C9" t="s">
        <v>330</v>
      </c>
    </row>
    <row r="10" spans="1:3" ht="12" customHeight="1">
      <c r="A10" s="3" t="s">
        <v>295</v>
      </c>
      <c r="B10" s="1" t="s">
        <v>21</v>
      </c>
      <c r="C10" t="s">
        <v>331</v>
      </c>
    </row>
    <row r="11" spans="1:3" ht="12" customHeight="1">
      <c r="A11" s="3" t="s">
        <v>296</v>
      </c>
      <c r="B11" s="1" t="s">
        <v>22</v>
      </c>
      <c r="C11" t="s">
        <v>332</v>
      </c>
    </row>
    <row r="12" spans="1:3" ht="12" customHeight="1">
      <c r="A12" s="3" t="s">
        <v>297</v>
      </c>
      <c r="B12" s="1" t="s">
        <v>23</v>
      </c>
      <c r="C12" t="s">
        <v>333</v>
      </c>
    </row>
    <row r="13" spans="1:3" ht="12" customHeight="1">
      <c r="A13" s="3" t="s">
        <v>298</v>
      </c>
      <c r="B13" s="1" t="s">
        <v>24</v>
      </c>
      <c r="C13" t="s">
        <v>334</v>
      </c>
    </row>
    <row r="14" spans="1:3" ht="12" customHeight="1">
      <c r="A14" s="3" t="s">
        <v>299</v>
      </c>
      <c r="B14" s="1" t="s">
        <v>25</v>
      </c>
      <c r="C14" t="s">
        <v>335</v>
      </c>
    </row>
    <row r="15" spans="1:3" ht="12" customHeight="1">
      <c r="A15" s="3" t="s">
        <v>300</v>
      </c>
      <c r="B15" s="1" t="s">
        <v>26</v>
      </c>
      <c r="C15" t="s">
        <v>336</v>
      </c>
    </row>
    <row r="16" spans="1:3" ht="12" customHeight="1">
      <c r="A16" s="3" t="s">
        <v>301</v>
      </c>
      <c r="B16" s="1" t="s">
        <v>27</v>
      </c>
      <c r="C16" t="s">
        <v>337</v>
      </c>
    </row>
    <row r="17" spans="1:2" ht="12" customHeight="1">
      <c r="A17" s="3" t="s">
        <v>302</v>
      </c>
      <c r="B17" s="1" t="s">
        <v>28</v>
      </c>
    </row>
    <row r="18" spans="1:2" ht="12" customHeight="1">
      <c r="A18" s="3" t="s">
        <v>303</v>
      </c>
      <c r="B18" s="1" t="s">
        <v>29</v>
      </c>
    </row>
    <row r="19" spans="1:2" ht="12" customHeight="1">
      <c r="A19" s="3" t="s">
        <v>304</v>
      </c>
      <c r="B19" s="1" t="s">
        <v>30</v>
      </c>
    </row>
    <row r="20" spans="1:2" ht="12" customHeight="1">
      <c r="A20" s="3" t="s">
        <v>305</v>
      </c>
      <c r="B20" s="1" t="s">
        <v>31</v>
      </c>
    </row>
    <row r="21" spans="1:2" ht="12" customHeight="1">
      <c r="A21" s="3" t="s">
        <v>306</v>
      </c>
      <c r="B21" s="1" t="s">
        <v>32</v>
      </c>
    </row>
    <row r="22" spans="1:2" ht="12" customHeight="1">
      <c r="A22" s="3" t="s">
        <v>307</v>
      </c>
      <c r="B22" s="1" t="s">
        <v>33</v>
      </c>
    </row>
    <row r="23" spans="1:2" ht="12" customHeight="1">
      <c r="A23" s="3" t="s">
        <v>308</v>
      </c>
      <c r="B23" s="1" t="s">
        <v>34</v>
      </c>
    </row>
    <row r="24" spans="1:2" ht="12" customHeight="1">
      <c r="A24" s="3" t="s">
        <v>309</v>
      </c>
      <c r="B24" s="1" t="s">
        <v>35</v>
      </c>
    </row>
    <row r="25" spans="1:2" ht="12" customHeight="1">
      <c r="A25" s="3" t="s">
        <v>310</v>
      </c>
      <c r="B25" s="1" t="s">
        <v>36</v>
      </c>
    </row>
    <row r="26" spans="1:2" ht="18" customHeight="1">
      <c r="A26" s="3" t="s">
        <v>311</v>
      </c>
      <c r="B26" s="1" t="s">
        <v>37</v>
      </c>
    </row>
    <row r="27" spans="1:2" ht="12" customHeight="1">
      <c r="A27" s="3" t="s">
        <v>312</v>
      </c>
      <c r="B27" s="1" t="s">
        <v>38</v>
      </c>
    </row>
    <row r="28" spans="1:2" ht="18" customHeight="1">
      <c r="A28" s="3" t="s">
        <v>313</v>
      </c>
      <c r="B28" s="1" t="s">
        <v>39</v>
      </c>
    </row>
    <row r="29" spans="1:2" ht="12" customHeight="1">
      <c r="A29" s="3" t="s">
        <v>314</v>
      </c>
      <c r="B29" s="1" t="s">
        <v>40</v>
      </c>
    </row>
    <row r="30" spans="1:2" ht="18" customHeight="1">
      <c r="A30" s="3" t="s">
        <v>325</v>
      </c>
      <c r="B30" s="1" t="s">
        <v>41</v>
      </c>
    </row>
    <row r="31" spans="1:2" ht="12" customHeight="1">
      <c r="A31" s="3" t="s">
        <v>324</v>
      </c>
      <c r="B31" s="1" t="s">
        <v>42</v>
      </c>
    </row>
    <row r="32" spans="1:2" ht="18" customHeight="1">
      <c r="A32" s="3" t="s">
        <v>326</v>
      </c>
      <c r="B32" s="1" t="s">
        <v>43</v>
      </c>
    </row>
    <row r="33" spans="1:2" ht="12" customHeight="1">
      <c r="A33" s="3"/>
      <c r="B33" s="1"/>
    </row>
    <row r="34" spans="1:2" ht="18" customHeight="1">
      <c r="A34" s="3" t="s">
        <v>315</v>
      </c>
      <c r="B34" s="1" t="s">
        <v>44</v>
      </c>
    </row>
    <row r="35" spans="1:2" ht="12" customHeight="1">
      <c r="A35" s="3" t="s">
        <v>316</v>
      </c>
      <c r="B35" s="1" t="s">
        <v>44</v>
      </c>
    </row>
    <row r="36" spans="1:2" ht="12" customHeight="1">
      <c r="A36" s="3" t="s">
        <v>317</v>
      </c>
      <c r="B36" s="1" t="s">
        <v>45</v>
      </c>
    </row>
    <row r="37" spans="1:2" ht="18" customHeight="1">
      <c r="A37" s="3" t="s">
        <v>318</v>
      </c>
      <c r="B37" s="1" t="s">
        <v>46</v>
      </c>
    </row>
    <row r="38" spans="1:2" ht="12" customHeight="1">
      <c r="A38" s="3" t="s">
        <v>319</v>
      </c>
      <c r="B38" s="1" t="s">
        <v>47</v>
      </c>
    </row>
    <row r="39" spans="1:2" ht="12" customHeight="1">
      <c r="A39" s="3" t="s">
        <v>320</v>
      </c>
      <c r="B39" s="1" t="s">
        <v>48</v>
      </c>
    </row>
    <row r="40" spans="1:2" ht="18" customHeight="1">
      <c r="A40" s="3" t="s">
        <v>321</v>
      </c>
      <c r="B40" s="1" t="s">
        <v>49</v>
      </c>
    </row>
    <row r="41" spans="1:2" ht="12" customHeight="1">
      <c r="A41" s="3" t="s">
        <v>322</v>
      </c>
      <c r="B41" s="1" t="s">
        <v>50</v>
      </c>
    </row>
    <row r="42" spans="1:2" ht="12" customHeight="1">
      <c r="A42" s="30" t="s">
        <v>323</v>
      </c>
      <c r="B42" s="25" t="s">
        <v>50</v>
      </c>
    </row>
    <row r="43" spans="1:2" ht="12" customHeight="1">
      <c r="A43" s="8" t="s">
        <v>365</v>
      </c>
      <c r="B43" s="4" t="s">
        <v>363</v>
      </c>
    </row>
    <row r="44" spans="1:2" ht="12" customHeight="1">
      <c r="A44" s="33" t="s">
        <v>51</v>
      </c>
      <c r="B44" s="33"/>
    </row>
  </sheetData>
  <sheetProtection/>
  <mergeCells count="1">
    <mergeCell ref="A44:B44"/>
  </mergeCells>
  <printOptions/>
  <pageMargins left="0.75" right="0.5" top="0.5" bottom="0.3" header="0.5" footer="0.25"/>
  <pageSetup fitToHeight="1" fitToWidth="1" horizontalDpi="600" verticalDpi="600" orientation="landscape"/>
  <headerFooter alignWithMargins="0">
    <oddHeader>&amp;L&amp;C&amp;R</oddHeader>
    <oddFooter>&amp;L&amp;C&amp;R</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J35"/>
  <sheetViews>
    <sheetView showGridLines="0" zoomScalePageLayoutView="0" workbookViewId="0" topLeftCell="A1">
      <selection activeCell="A1" sqref="A1:I1"/>
    </sheetView>
  </sheetViews>
  <sheetFormatPr defaultColWidth="9.140625" defaultRowHeight="12.75"/>
  <cols>
    <col min="1" max="1" width="12.8515625" style="0" customWidth="1"/>
    <col min="2" max="10" width="11.421875" style="0" customWidth="1"/>
  </cols>
  <sheetData>
    <row r="1" spans="1:10" ht="12" customHeight="1">
      <c r="A1" s="42" t="s">
        <v>394</v>
      </c>
      <c r="B1" s="42"/>
      <c r="C1" s="42"/>
      <c r="D1" s="42"/>
      <c r="E1" s="42"/>
      <c r="F1" s="42"/>
      <c r="G1" s="42"/>
      <c r="H1" s="42"/>
      <c r="I1" s="42"/>
      <c r="J1" s="2" t="s">
        <v>395</v>
      </c>
    </row>
    <row r="2" spans="1:10" ht="12" customHeight="1">
      <c r="A2" s="44" t="s">
        <v>125</v>
      </c>
      <c r="B2" s="44"/>
      <c r="C2" s="44"/>
      <c r="D2" s="44"/>
      <c r="E2" s="44"/>
      <c r="F2" s="44"/>
      <c r="G2" s="44"/>
      <c r="H2" s="44"/>
      <c r="I2" s="44"/>
      <c r="J2" s="1"/>
    </row>
    <row r="3" spans="1:10" ht="24" customHeight="1">
      <c r="A3" s="46" t="s">
        <v>52</v>
      </c>
      <c r="B3" s="48" t="s">
        <v>126</v>
      </c>
      <c r="C3" s="54"/>
      <c r="D3" s="54"/>
      <c r="E3" s="54"/>
      <c r="F3" s="49"/>
      <c r="G3" s="48" t="s">
        <v>126</v>
      </c>
      <c r="H3" s="54"/>
      <c r="I3" s="54"/>
      <c r="J3" s="54"/>
    </row>
    <row r="4" spans="1:10" ht="24" customHeight="1">
      <c r="A4" s="47"/>
      <c r="B4" s="10" t="s">
        <v>111</v>
      </c>
      <c r="C4" s="10" t="s">
        <v>112</v>
      </c>
      <c r="D4" s="10" t="s">
        <v>113</v>
      </c>
      <c r="E4" s="10" t="s">
        <v>114</v>
      </c>
      <c r="F4" s="10" t="s">
        <v>57</v>
      </c>
      <c r="G4" s="10" t="s">
        <v>81</v>
      </c>
      <c r="H4" s="10" t="s">
        <v>82</v>
      </c>
      <c r="I4" s="10" t="s">
        <v>83</v>
      </c>
      <c r="J4" s="9" t="s">
        <v>57</v>
      </c>
    </row>
    <row r="5" spans="1:10" ht="12" customHeight="1">
      <c r="A5" s="1"/>
      <c r="B5" s="33" t="str">
        <f>REPT("-",101)&amp;" Number "&amp;REPT("-",101)</f>
        <v>----------------------------------------------------------------------------------------------------- Number -----------------------------------------------------------------------------------------------------</v>
      </c>
      <c r="C5" s="33"/>
      <c r="D5" s="33"/>
      <c r="E5" s="33"/>
      <c r="F5" s="33"/>
      <c r="G5" s="33"/>
      <c r="H5" s="33"/>
      <c r="I5" s="33"/>
      <c r="J5" s="33"/>
    </row>
    <row r="6" ht="12" customHeight="1">
      <c r="A6" s="3" t="s">
        <v>396</v>
      </c>
    </row>
    <row r="7" spans="1:10" ht="12" customHeight="1">
      <c r="A7" s="2" t="str">
        <f>"Oct "&amp;RIGHT(A6,4)-1</f>
        <v>Oct 2010</v>
      </c>
      <c r="B7" s="11">
        <v>1644421</v>
      </c>
      <c r="C7" s="11">
        <v>2345293</v>
      </c>
      <c r="D7" s="11">
        <v>74078</v>
      </c>
      <c r="E7" s="11">
        <v>1655482</v>
      </c>
      <c r="F7" s="11">
        <v>5719274</v>
      </c>
      <c r="G7" s="11">
        <v>5218529</v>
      </c>
      <c r="H7" s="11">
        <v>105760</v>
      </c>
      <c r="I7" s="11">
        <v>394985</v>
      </c>
      <c r="J7" s="11">
        <f aca="true" t="shared" si="0" ref="J7:J20">IF(ISBLANK(F7),"",F7)</f>
        <v>5719274</v>
      </c>
    </row>
    <row r="8" spans="1:10" ht="12" customHeight="1">
      <c r="A8" s="2" t="str">
        <f>"Nov "&amp;RIGHT(A6,4)-1</f>
        <v>Nov 2010</v>
      </c>
      <c r="B8" s="11">
        <v>1644971</v>
      </c>
      <c r="C8" s="11">
        <v>2323158</v>
      </c>
      <c r="D8" s="11">
        <v>74168</v>
      </c>
      <c r="E8" s="11">
        <v>1647198</v>
      </c>
      <c r="F8" s="11">
        <v>5689495</v>
      </c>
      <c r="G8" s="11">
        <v>5207863</v>
      </c>
      <c r="H8" s="11">
        <v>101847</v>
      </c>
      <c r="I8" s="11">
        <v>379785</v>
      </c>
      <c r="J8" s="11">
        <f t="shared" si="0"/>
        <v>5689495</v>
      </c>
    </row>
    <row r="9" spans="1:10" ht="12" customHeight="1">
      <c r="A9" s="2" t="str">
        <f>"Dec "&amp;RIGHT(A6,4)-1</f>
        <v>Dec 2010</v>
      </c>
      <c r="B9" s="11">
        <v>1657931</v>
      </c>
      <c r="C9" s="11">
        <v>2300986</v>
      </c>
      <c r="D9" s="11">
        <v>73716</v>
      </c>
      <c r="E9" s="11">
        <v>1641413</v>
      </c>
      <c r="F9" s="11">
        <v>5674046</v>
      </c>
      <c r="G9" s="11">
        <v>5195349</v>
      </c>
      <c r="H9" s="11">
        <v>99438</v>
      </c>
      <c r="I9" s="11">
        <v>379259</v>
      </c>
      <c r="J9" s="11">
        <f t="shared" si="0"/>
        <v>5674046</v>
      </c>
    </row>
    <row r="10" spans="1:10" ht="12" customHeight="1">
      <c r="A10" s="2" t="str">
        <f>"Jan "&amp;RIGHT(A6,4)</f>
        <v>Jan 2011</v>
      </c>
      <c r="B10" s="11">
        <v>1541867</v>
      </c>
      <c r="C10" s="11">
        <v>2158664</v>
      </c>
      <c r="D10" s="11">
        <v>68577</v>
      </c>
      <c r="E10" s="11">
        <v>1534255</v>
      </c>
      <c r="F10" s="11">
        <v>5303363</v>
      </c>
      <c r="G10" s="11">
        <v>4873917</v>
      </c>
      <c r="H10" s="11">
        <v>93113</v>
      </c>
      <c r="I10" s="11">
        <v>336333</v>
      </c>
      <c r="J10" s="11">
        <f t="shared" si="0"/>
        <v>5303363</v>
      </c>
    </row>
    <row r="11" spans="1:10" ht="12" customHeight="1">
      <c r="A11" s="2" t="str">
        <f>"Feb "&amp;RIGHT(A6,4)</f>
        <v>Feb 2011</v>
      </c>
      <c r="B11" s="11">
        <v>1497746</v>
      </c>
      <c r="C11" s="11">
        <v>2121547</v>
      </c>
      <c r="D11" s="11">
        <v>68832</v>
      </c>
      <c r="E11" s="11">
        <v>1506500</v>
      </c>
      <c r="F11" s="11">
        <v>5194625</v>
      </c>
      <c r="G11" s="11">
        <v>4766546</v>
      </c>
      <c r="H11" s="11">
        <v>90988</v>
      </c>
      <c r="I11" s="11">
        <v>337091</v>
      </c>
      <c r="J11" s="11">
        <f t="shared" si="0"/>
        <v>5194625</v>
      </c>
    </row>
    <row r="12" spans="1:10" ht="12" customHeight="1">
      <c r="A12" s="2" t="str">
        <f>"Mar "&amp;RIGHT(A6,4)</f>
        <v>Mar 2011</v>
      </c>
      <c r="B12" s="11">
        <v>1804204</v>
      </c>
      <c r="C12" s="11">
        <v>2562230</v>
      </c>
      <c r="D12" s="11">
        <v>81609</v>
      </c>
      <c r="E12" s="11">
        <v>1815700</v>
      </c>
      <c r="F12" s="11">
        <v>6263743</v>
      </c>
      <c r="G12" s="11">
        <v>5729265</v>
      </c>
      <c r="H12" s="11">
        <v>116031</v>
      </c>
      <c r="I12" s="11">
        <v>418447</v>
      </c>
      <c r="J12" s="11">
        <f t="shared" si="0"/>
        <v>6263743</v>
      </c>
    </row>
    <row r="13" spans="1:10" ht="12" customHeight="1">
      <c r="A13" s="2" t="str">
        <f>"Apr "&amp;RIGHT(A6,4)</f>
        <v>Apr 2011</v>
      </c>
      <c r="B13" s="11">
        <v>1641530</v>
      </c>
      <c r="C13" s="11">
        <v>2316597</v>
      </c>
      <c r="D13" s="11">
        <v>71726</v>
      </c>
      <c r="E13" s="11">
        <v>1651030</v>
      </c>
      <c r="F13" s="11">
        <v>5680883</v>
      </c>
      <c r="G13" s="11">
        <v>5193054</v>
      </c>
      <c r="H13" s="11">
        <v>107112</v>
      </c>
      <c r="I13" s="11">
        <v>380717</v>
      </c>
      <c r="J13" s="11">
        <f t="shared" si="0"/>
        <v>5680883</v>
      </c>
    </row>
    <row r="14" spans="1:10" ht="12" customHeight="1">
      <c r="A14" s="2" t="str">
        <f>"May "&amp;RIGHT(A6,4)</f>
        <v>May 2011</v>
      </c>
      <c r="B14" s="11">
        <v>1726020</v>
      </c>
      <c r="C14" s="11">
        <v>2423542</v>
      </c>
      <c r="D14" s="11">
        <v>76895</v>
      </c>
      <c r="E14" s="11">
        <v>1728810</v>
      </c>
      <c r="F14" s="11">
        <v>5955267</v>
      </c>
      <c r="G14" s="11">
        <v>5456380</v>
      </c>
      <c r="H14" s="11">
        <v>108781</v>
      </c>
      <c r="I14" s="11">
        <v>390106</v>
      </c>
      <c r="J14" s="11">
        <f t="shared" si="0"/>
        <v>5955267</v>
      </c>
    </row>
    <row r="15" spans="1:10" ht="12" customHeight="1">
      <c r="A15" s="2" t="str">
        <f>"Jun "&amp;RIGHT(A6,4)</f>
        <v>Jun 2011</v>
      </c>
      <c r="B15" s="11">
        <v>1766013</v>
      </c>
      <c r="C15" s="11">
        <v>2478817</v>
      </c>
      <c r="D15" s="11">
        <v>78597</v>
      </c>
      <c r="E15" s="11">
        <v>1775617</v>
      </c>
      <c r="F15" s="11">
        <v>6099044</v>
      </c>
      <c r="G15" s="11">
        <v>5575081</v>
      </c>
      <c r="H15" s="11">
        <v>112667</v>
      </c>
      <c r="I15" s="11">
        <v>411296</v>
      </c>
      <c r="J15" s="11">
        <f t="shared" si="0"/>
        <v>6099044</v>
      </c>
    </row>
    <row r="16" spans="1:10" ht="12" customHeight="1">
      <c r="A16" s="2" t="str">
        <f>"Jul "&amp;RIGHT(A6,4)</f>
        <v>Jul 2011</v>
      </c>
      <c r="B16" s="11">
        <v>1641105</v>
      </c>
      <c r="C16" s="11">
        <v>2289413</v>
      </c>
      <c r="D16" s="11">
        <v>73476</v>
      </c>
      <c r="E16" s="11">
        <v>1642357</v>
      </c>
      <c r="F16" s="11">
        <v>5646351</v>
      </c>
      <c r="G16" s="11">
        <v>5171723</v>
      </c>
      <c r="H16" s="11">
        <v>102171</v>
      </c>
      <c r="I16" s="11">
        <v>372457</v>
      </c>
      <c r="J16" s="11">
        <f t="shared" si="0"/>
        <v>5646351</v>
      </c>
    </row>
    <row r="17" spans="1:10" ht="12" customHeight="1">
      <c r="A17" s="2" t="str">
        <f>"Aug "&amp;RIGHT(A6,4)</f>
        <v>Aug 2011</v>
      </c>
      <c r="B17" s="11">
        <v>1835792</v>
      </c>
      <c r="C17" s="11">
        <v>2590823</v>
      </c>
      <c r="D17" s="11">
        <v>83131</v>
      </c>
      <c r="E17" s="11">
        <v>1851993</v>
      </c>
      <c r="F17" s="11">
        <v>6361739</v>
      </c>
      <c r="G17" s="11">
        <v>5811780</v>
      </c>
      <c r="H17" s="11">
        <v>119826</v>
      </c>
      <c r="I17" s="11">
        <v>430133</v>
      </c>
      <c r="J17" s="11">
        <f t="shared" si="0"/>
        <v>6361739</v>
      </c>
    </row>
    <row r="18" spans="1:10" ht="12" customHeight="1">
      <c r="A18" s="2" t="str">
        <f>"Sep "&amp;RIGHT(A6,4)</f>
        <v>Sep 2011</v>
      </c>
      <c r="B18" s="11">
        <v>1718203</v>
      </c>
      <c r="C18" s="11">
        <v>2417636</v>
      </c>
      <c r="D18" s="11">
        <v>78037</v>
      </c>
      <c r="E18" s="11">
        <v>1724160</v>
      </c>
      <c r="F18" s="11">
        <v>5938036</v>
      </c>
      <c r="G18" s="11">
        <v>5421066</v>
      </c>
      <c r="H18" s="11">
        <v>108079</v>
      </c>
      <c r="I18" s="11">
        <v>408891</v>
      </c>
      <c r="J18" s="11">
        <f t="shared" si="0"/>
        <v>5938036</v>
      </c>
    </row>
    <row r="19" spans="1:10" ht="12" customHeight="1">
      <c r="A19" s="12" t="s">
        <v>57</v>
      </c>
      <c r="B19" s="13">
        <v>20119803</v>
      </c>
      <c r="C19" s="13">
        <v>28328706</v>
      </c>
      <c r="D19" s="13">
        <v>902842</v>
      </c>
      <c r="E19" s="13">
        <v>20174515</v>
      </c>
      <c r="F19" s="13">
        <v>69525866</v>
      </c>
      <c r="G19" s="13">
        <v>63620553</v>
      </c>
      <c r="H19" s="13">
        <v>1265813</v>
      </c>
      <c r="I19" s="13">
        <v>4639500</v>
      </c>
      <c r="J19" s="13">
        <f t="shared" si="0"/>
        <v>69525866</v>
      </c>
    </row>
    <row r="20" spans="1:10" ht="12" customHeight="1">
      <c r="A20" s="14" t="s">
        <v>398</v>
      </c>
      <c r="B20" s="15">
        <v>14924703</v>
      </c>
      <c r="C20" s="15">
        <v>21030834</v>
      </c>
      <c r="D20" s="15">
        <v>668198</v>
      </c>
      <c r="E20" s="15">
        <v>14956005</v>
      </c>
      <c r="F20" s="15">
        <v>51579740</v>
      </c>
      <c r="G20" s="15">
        <v>47215984</v>
      </c>
      <c r="H20" s="15">
        <v>935737</v>
      </c>
      <c r="I20" s="15">
        <v>3428019</v>
      </c>
      <c r="J20" s="15">
        <f t="shared" si="0"/>
        <v>51579740</v>
      </c>
    </row>
    <row r="21" ht="12" customHeight="1">
      <c r="A21" s="3" t="str">
        <f>"FY "&amp;RIGHT(A6,4)+1</f>
        <v>FY 2012</v>
      </c>
    </row>
    <row r="22" spans="1:10" ht="12" customHeight="1">
      <c r="A22" s="2" t="str">
        <f>"Oct "&amp;RIGHT(A6,4)</f>
        <v>Oct 2011</v>
      </c>
      <c r="B22" s="11">
        <v>1664375</v>
      </c>
      <c r="C22" s="11">
        <v>2339097</v>
      </c>
      <c r="D22" s="11">
        <v>72664</v>
      </c>
      <c r="E22" s="11">
        <v>1668594</v>
      </c>
      <c r="F22" s="11">
        <v>5744730</v>
      </c>
      <c r="G22" s="11">
        <v>5252880</v>
      </c>
      <c r="H22" s="11">
        <v>106037</v>
      </c>
      <c r="I22" s="11">
        <v>385813</v>
      </c>
      <c r="J22" s="11">
        <f aca="true" t="shared" si="1" ref="J22:J35">IF(ISBLANK(F22),"",F22)</f>
        <v>5744730</v>
      </c>
    </row>
    <row r="23" spans="1:10" ht="12" customHeight="1">
      <c r="A23" s="2" t="str">
        <f>"Nov "&amp;RIGHT(A6,4)</f>
        <v>Nov 2011</v>
      </c>
      <c r="B23" s="11">
        <v>1675348</v>
      </c>
      <c r="C23" s="11">
        <v>2325774</v>
      </c>
      <c r="D23" s="11">
        <v>74563</v>
      </c>
      <c r="E23" s="11">
        <v>1658697</v>
      </c>
      <c r="F23" s="11">
        <v>5734382</v>
      </c>
      <c r="G23" s="11">
        <v>5247091</v>
      </c>
      <c r="H23" s="11">
        <v>101866</v>
      </c>
      <c r="I23" s="11">
        <v>385425</v>
      </c>
      <c r="J23" s="11">
        <f t="shared" si="1"/>
        <v>5734382</v>
      </c>
    </row>
    <row r="24" spans="1:10" ht="12" customHeight="1">
      <c r="A24" s="2" t="str">
        <f>"Dec "&amp;RIGHT(A6,4)</f>
        <v>Dec 2011</v>
      </c>
      <c r="B24" s="11">
        <v>1684020</v>
      </c>
      <c r="C24" s="11">
        <v>2314719</v>
      </c>
      <c r="D24" s="11">
        <v>77274</v>
      </c>
      <c r="E24" s="11">
        <v>1659053</v>
      </c>
      <c r="F24" s="11">
        <v>5735066</v>
      </c>
      <c r="G24" s="11">
        <v>5246288</v>
      </c>
      <c r="H24" s="11">
        <v>103723</v>
      </c>
      <c r="I24" s="11">
        <v>385055</v>
      </c>
      <c r="J24" s="11">
        <f t="shared" si="1"/>
        <v>5735066</v>
      </c>
    </row>
    <row r="25" spans="1:10" ht="12" customHeight="1">
      <c r="A25" s="2" t="str">
        <f>"Jan "&amp;RIGHT(A6,4)+1</f>
        <v>Jan 2012</v>
      </c>
      <c r="B25" s="11">
        <v>1685976</v>
      </c>
      <c r="C25" s="11">
        <v>2355416</v>
      </c>
      <c r="D25" s="11">
        <v>74165</v>
      </c>
      <c r="E25" s="11">
        <v>1676292</v>
      </c>
      <c r="F25" s="11">
        <v>5791849</v>
      </c>
      <c r="G25" s="11">
        <v>5308983</v>
      </c>
      <c r="H25" s="11">
        <v>102665</v>
      </c>
      <c r="I25" s="11">
        <v>380201</v>
      </c>
      <c r="J25" s="11">
        <f t="shared" si="1"/>
        <v>5791849</v>
      </c>
    </row>
    <row r="26" spans="1:10" ht="12" customHeight="1">
      <c r="A26" s="2" t="str">
        <f>"Feb "&amp;RIGHT(A6,4)+1</f>
        <v>Feb 2012</v>
      </c>
      <c r="B26" s="11">
        <v>1663270</v>
      </c>
      <c r="C26" s="11">
        <v>2326948</v>
      </c>
      <c r="D26" s="11">
        <v>73063</v>
      </c>
      <c r="E26" s="11">
        <v>1662635</v>
      </c>
      <c r="F26" s="11">
        <v>5725916</v>
      </c>
      <c r="G26" s="11">
        <v>5246076</v>
      </c>
      <c r="H26" s="11">
        <v>101077</v>
      </c>
      <c r="I26" s="11">
        <v>378763</v>
      </c>
      <c r="J26" s="11">
        <f t="shared" si="1"/>
        <v>5725916</v>
      </c>
    </row>
    <row r="27" spans="1:10" ht="12" customHeight="1">
      <c r="A27" s="2" t="str">
        <f>"Mar "&amp;RIGHT(A6,4)+1</f>
        <v>Mar 2012</v>
      </c>
      <c r="B27" s="11">
        <v>1763269</v>
      </c>
      <c r="C27" s="11">
        <v>2468187</v>
      </c>
      <c r="D27" s="11">
        <v>77485</v>
      </c>
      <c r="E27" s="11">
        <v>1759823</v>
      </c>
      <c r="F27" s="11">
        <v>6068764</v>
      </c>
      <c r="G27" s="11">
        <v>5554534</v>
      </c>
      <c r="H27" s="11">
        <v>111496</v>
      </c>
      <c r="I27" s="11">
        <v>402734</v>
      </c>
      <c r="J27" s="11">
        <f t="shared" si="1"/>
        <v>6068764</v>
      </c>
    </row>
    <row r="28" spans="1:10" ht="12" customHeight="1">
      <c r="A28" s="2" t="str">
        <f>"Apr "&amp;RIGHT(A6,4)+1</f>
        <v>Apr 2012</v>
      </c>
      <c r="B28" s="11">
        <v>1678380</v>
      </c>
      <c r="C28" s="11">
        <v>2321519</v>
      </c>
      <c r="D28" s="11">
        <v>74246</v>
      </c>
      <c r="E28" s="11">
        <v>1666055</v>
      </c>
      <c r="F28" s="11">
        <v>5740200</v>
      </c>
      <c r="G28" s="11">
        <v>5247144</v>
      </c>
      <c r="H28" s="11">
        <v>106385</v>
      </c>
      <c r="I28" s="11">
        <v>386671</v>
      </c>
      <c r="J28" s="11">
        <f t="shared" si="1"/>
        <v>5740200</v>
      </c>
    </row>
    <row r="29" spans="1:10" ht="12" customHeight="1">
      <c r="A29" s="2" t="str">
        <f>"May "&amp;RIGHT(A6,4)+1</f>
        <v>May 2012</v>
      </c>
      <c r="B29" s="11">
        <v>1830475</v>
      </c>
      <c r="C29" s="11">
        <v>2542382</v>
      </c>
      <c r="D29" s="11">
        <v>78565</v>
      </c>
      <c r="E29" s="11">
        <v>1821371</v>
      </c>
      <c r="F29" s="11">
        <v>6272793</v>
      </c>
      <c r="G29" s="11">
        <v>5744413</v>
      </c>
      <c r="H29" s="11">
        <v>112278</v>
      </c>
      <c r="I29" s="11">
        <v>416102</v>
      </c>
      <c r="J29" s="11">
        <f t="shared" si="1"/>
        <v>6272793</v>
      </c>
    </row>
    <row r="30" spans="1:10" ht="12" customHeight="1">
      <c r="A30" s="2" t="str">
        <f>"Jun "&amp;RIGHT(A6,4)+1</f>
        <v>Jun 2012</v>
      </c>
      <c r="B30" s="11">
        <v>1757739</v>
      </c>
      <c r="C30" s="11">
        <v>2428080</v>
      </c>
      <c r="D30" s="11">
        <v>76339</v>
      </c>
      <c r="E30" s="11">
        <v>1740803</v>
      </c>
      <c r="F30" s="11">
        <v>6002961</v>
      </c>
      <c r="G30" s="11">
        <v>5482736</v>
      </c>
      <c r="H30" s="11">
        <v>109373</v>
      </c>
      <c r="I30" s="11">
        <v>410852</v>
      </c>
      <c r="J30" s="11">
        <f t="shared" si="1"/>
        <v>6002961</v>
      </c>
    </row>
    <row r="31" spans="1:10" ht="12" customHeight="1">
      <c r="A31" s="2" t="str">
        <f>"Jul "&amp;RIGHT(A6,4)+1</f>
        <v>Jul 2012</v>
      </c>
      <c r="B31" s="11" t="s">
        <v>397</v>
      </c>
      <c r="C31" s="11" t="s">
        <v>397</v>
      </c>
      <c r="D31" s="11" t="s">
        <v>397</v>
      </c>
      <c r="E31" s="11" t="s">
        <v>397</v>
      </c>
      <c r="F31" s="11" t="s">
        <v>397</v>
      </c>
      <c r="G31" s="11" t="s">
        <v>397</v>
      </c>
      <c r="H31" s="11" t="s">
        <v>397</v>
      </c>
      <c r="I31" s="11" t="s">
        <v>397</v>
      </c>
      <c r="J31" s="11" t="str">
        <f t="shared" si="1"/>
        <v>--</v>
      </c>
    </row>
    <row r="32" spans="1:10" ht="12" customHeight="1">
      <c r="A32" s="2" t="str">
        <f>"Aug "&amp;RIGHT(A6,4)+1</f>
        <v>Aug 2012</v>
      </c>
      <c r="B32" s="11" t="s">
        <v>397</v>
      </c>
      <c r="C32" s="11" t="s">
        <v>397</v>
      </c>
      <c r="D32" s="11" t="s">
        <v>397</v>
      </c>
      <c r="E32" s="11" t="s">
        <v>397</v>
      </c>
      <c r="F32" s="11" t="s">
        <v>397</v>
      </c>
      <c r="G32" s="11" t="s">
        <v>397</v>
      </c>
      <c r="H32" s="11" t="s">
        <v>397</v>
      </c>
      <c r="I32" s="11" t="s">
        <v>397</v>
      </c>
      <c r="J32" s="11" t="str">
        <f t="shared" si="1"/>
        <v>--</v>
      </c>
    </row>
    <row r="33" spans="1:10" ht="12" customHeight="1">
      <c r="A33" s="2" t="str">
        <f>"Sep "&amp;RIGHT(A6,4)+1</f>
        <v>Sep 2012</v>
      </c>
      <c r="B33" s="11" t="s">
        <v>397</v>
      </c>
      <c r="C33" s="11" t="s">
        <v>397</v>
      </c>
      <c r="D33" s="11" t="s">
        <v>397</v>
      </c>
      <c r="E33" s="11" t="s">
        <v>397</v>
      </c>
      <c r="F33" s="11" t="s">
        <v>397</v>
      </c>
      <c r="G33" s="11" t="s">
        <v>397</v>
      </c>
      <c r="H33" s="11" t="s">
        <v>397</v>
      </c>
      <c r="I33" s="11" t="s">
        <v>397</v>
      </c>
      <c r="J33" s="11" t="str">
        <f t="shared" si="1"/>
        <v>--</v>
      </c>
    </row>
    <row r="34" spans="1:10" ht="12" customHeight="1">
      <c r="A34" s="12" t="s">
        <v>57</v>
      </c>
      <c r="B34" s="13">
        <v>15402852</v>
      </c>
      <c r="C34" s="13">
        <v>21422122</v>
      </c>
      <c r="D34" s="13">
        <v>678364</v>
      </c>
      <c r="E34" s="13">
        <v>15313323</v>
      </c>
      <c r="F34" s="13">
        <v>52816661</v>
      </c>
      <c r="G34" s="13">
        <v>48330145</v>
      </c>
      <c r="H34" s="13">
        <v>954900</v>
      </c>
      <c r="I34" s="13">
        <v>3531616</v>
      </c>
      <c r="J34" s="13">
        <f t="shared" si="1"/>
        <v>52816661</v>
      </c>
    </row>
    <row r="35" spans="1:10" ht="12" customHeight="1">
      <c r="A35" s="14" t="str">
        <f>"Total "&amp;MID(A20,7,LEN(A20)-13)&amp;" Months"</f>
        <v>Total 9 Months</v>
      </c>
      <c r="B35" s="15">
        <v>15402852</v>
      </c>
      <c r="C35" s="15">
        <v>21422122</v>
      </c>
      <c r="D35" s="15">
        <v>678364</v>
      </c>
      <c r="E35" s="15">
        <v>15313323</v>
      </c>
      <c r="F35" s="15">
        <v>52816661</v>
      </c>
      <c r="G35" s="15">
        <v>48330145</v>
      </c>
      <c r="H35" s="15">
        <v>954900</v>
      </c>
      <c r="I35" s="15">
        <v>3531616</v>
      </c>
      <c r="J35" s="15">
        <f t="shared" si="1"/>
        <v>52816661</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6">
    <mergeCell ref="B5:J5"/>
    <mergeCell ref="A1:I1"/>
    <mergeCell ref="A2:I2"/>
    <mergeCell ref="A3:A4"/>
    <mergeCell ref="B3:F3"/>
    <mergeCell ref="G3:J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H38"/>
  <sheetViews>
    <sheetView showGridLines="0" zoomScalePageLayoutView="0" workbookViewId="0" topLeftCell="A1">
      <selection activeCell="A3" sqref="A3:A4"/>
    </sheetView>
  </sheetViews>
  <sheetFormatPr defaultColWidth="9.140625" defaultRowHeight="12.75"/>
  <cols>
    <col min="1" max="1" width="12.8515625" style="0" customWidth="1"/>
    <col min="2" max="8" width="11.421875" style="0" customWidth="1"/>
  </cols>
  <sheetData>
    <row r="1" spans="1:8" ht="12" customHeight="1">
      <c r="A1" s="42" t="s">
        <v>394</v>
      </c>
      <c r="B1" s="42"/>
      <c r="C1" s="42"/>
      <c r="D1" s="42"/>
      <c r="E1" s="42"/>
      <c r="F1" s="42"/>
      <c r="G1" s="42"/>
      <c r="H1" s="2" t="s">
        <v>395</v>
      </c>
    </row>
    <row r="2" spans="1:8" ht="12" customHeight="1">
      <c r="A2" s="44" t="s">
        <v>127</v>
      </c>
      <c r="B2" s="44"/>
      <c r="C2" s="44"/>
      <c r="D2" s="44"/>
      <c r="E2" s="44"/>
      <c r="F2" s="44"/>
      <c r="G2" s="44"/>
      <c r="H2" s="1"/>
    </row>
    <row r="3" spans="1:8" ht="24" customHeight="1">
      <c r="A3" s="46" t="s">
        <v>52</v>
      </c>
      <c r="B3" s="38" t="s">
        <v>128</v>
      </c>
      <c r="C3" s="38" t="s">
        <v>129</v>
      </c>
      <c r="D3" s="38" t="s">
        <v>130</v>
      </c>
      <c r="E3" s="38" t="s">
        <v>117</v>
      </c>
      <c r="F3" s="38" t="s">
        <v>131</v>
      </c>
      <c r="G3" s="38" t="s">
        <v>341</v>
      </c>
      <c r="H3" s="40" t="s">
        <v>60</v>
      </c>
    </row>
    <row r="4" spans="1:8" ht="24" customHeight="1">
      <c r="A4" s="47"/>
      <c r="B4" s="39"/>
      <c r="C4" s="39"/>
      <c r="D4" s="39"/>
      <c r="E4" s="39"/>
      <c r="F4" s="39"/>
      <c r="G4" s="39"/>
      <c r="H4" s="41"/>
    </row>
    <row r="5" spans="1:8" ht="12" customHeight="1">
      <c r="A5" s="1"/>
      <c r="B5" s="33" t="str">
        <f>REPT("-",41)&amp;" Number "&amp;REPT("-",40)</f>
        <v>----------------------------------------- Number ----------------------------------------</v>
      </c>
      <c r="C5" s="33"/>
      <c r="D5" s="33"/>
      <c r="E5" s="33"/>
      <c r="F5" s="33" t="str">
        <f>REPT("-",30)&amp;" Dollars "&amp;REPT("-",30)</f>
        <v>------------------------------ Dollars ------------------------------</v>
      </c>
      <c r="G5" s="33"/>
      <c r="H5" s="33"/>
    </row>
    <row r="6" ht="12" customHeight="1">
      <c r="A6" s="3" t="s">
        <v>396</v>
      </c>
    </row>
    <row r="7" spans="1:8" ht="12" customHeight="1">
      <c r="A7" s="2" t="str">
        <f>"Oct "&amp;RIGHT(A6,4)-1</f>
        <v>Oct 2010</v>
      </c>
      <c r="B7" s="11" t="s">
        <v>397</v>
      </c>
      <c r="C7" s="11" t="s">
        <v>397</v>
      </c>
      <c r="D7" s="11" t="s">
        <v>397</v>
      </c>
      <c r="E7" s="11">
        <v>5719274</v>
      </c>
      <c r="F7" s="11">
        <v>9592349.33</v>
      </c>
      <c r="G7" s="11">
        <v>4751.865</v>
      </c>
      <c r="H7" s="11">
        <f aca="true" t="shared" si="0" ref="H7:H20">IF(ISBLANK(F7),"",F7)</f>
        <v>9592349.33</v>
      </c>
    </row>
    <row r="8" spans="1:8" ht="12" customHeight="1">
      <c r="A8" s="2" t="str">
        <f>"Nov "&amp;RIGHT(A6,4)-1</f>
        <v>Nov 2010</v>
      </c>
      <c r="B8" s="11" t="s">
        <v>397</v>
      </c>
      <c r="C8" s="11" t="s">
        <v>397</v>
      </c>
      <c r="D8" s="11" t="s">
        <v>397</v>
      </c>
      <c r="E8" s="11">
        <v>5689495</v>
      </c>
      <c r="F8" s="11">
        <v>9551491.78</v>
      </c>
      <c r="G8" s="11">
        <v>4784.67</v>
      </c>
      <c r="H8" s="11">
        <f t="shared" si="0"/>
        <v>9551491.78</v>
      </c>
    </row>
    <row r="9" spans="1:8" ht="12" customHeight="1">
      <c r="A9" s="2" t="str">
        <f>"Dec "&amp;RIGHT(A6,4)-1</f>
        <v>Dec 2010</v>
      </c>
      <c r="B9" s="11">
        <v>1764</v>
      </c>
      <c r="C9" s="11">
        <v>2671</v>
      </c>
      <c r="D9" s="11">
        <v>115479</v>
      </c>
      <c r="E9" s="11">
        <v>5674046</v>
      </c>
      <c r="F9" s="11">
        <v>9505625.7</v>
      </c>
      <c r="G9" s="11">
        <v>4513.9275</v>
      </c>
      <c r="H9" s="11">
        <f t="shared" si="0"/>
        <v>9505625.7</v>
      </c>
    </row>
    <row r="10" spans="1:8" ht="12" customHeight="1">
      <c r="A10" s="2" t="str">
        <f>"Jan "&amp;RIGHT(A6,4)</f>
        <v>Jan 2011</v>
      </c>
      <c r="B10" s="11" t="s">
        <v>397</v>
      </c>
      <c r="C10" s="11" t="s">
        <v>397</v>
      </c>
      <c r="D10" s="11" t="s">
        <v>397</v>
      </c>
      <c r="E10" s="11">
        <v>5303363</v>
      </c>
      <c r="F10" s="11">
        <v>8921401.49</v>
      </c>
      <c r="G10" s="11">
        <v>4282.875</v>
      </c>
      <c r="H10" s="11">
        <f t="shared" si="0"/>
        <v>8921401.49</v>
      </c>
    </row>
    <row r="11" spans="1:8" ht="12" customHeight="1">
      <c r="A11" s="2" t="str">
        <f>"Feb "&amp;RIGHT(A6,4)</f>
        <v>Feb 2011</v>
      </c>
      <c r="B11" s="11" t="s">
        <v>397</v>
      </c>
      <c r="C11" s="11" t="s">
        <v>397</v>
      </c>
      <c r="D11" s="11" t="s">
        <v>397</v>
      </c>
      <c r="E11" s="11">
        <v>5194625</v>
      </c>
      <c r="F11" s="11">
        <v>8737009.41</v>
      </c>
      <c r="G11" s="11">
        <v>4712.175</v>
      </c>
      <c r="H11" s="11">
        <f t="shared" si="0"/>
        <v>8737009.41</v>
      </c>
    </row>
    <row r="12" spans="1:8" ht="12" customHeight="1">
      <c r="A12" s="2" t="str">
        <f>"Mar "&amp;RIGHT(A6,4)</f>
        <v>Mar 2011</v>
      </c>
      <c r="B12" s="11">
        <v>1810</v>
      </c>
      <c r="C12" s="11">
        <v>2692</v>
      </c>
      <c r="D12" s="11">
        <v>120416</v>
      </c>
      <c r="E12" s="11">
        <v>6263743</v>
      </c>
      <c r="F12" s="11">
        <v>10518726.1</v>
      </c>
      <c r="G12" s="11">
        <v>5286.87</v>
      </c>
      <c r="H12" s="11">
        <f t="shared" si="0"/>
        <v>10518726.1</v>
      </c>
    </row>
    <row r="13" spans="1:8" ht="12" customHeight="1">
      <c r="A13" s="2" t="str">
        <f>"Apr "&amp;RIGHT(A6,4)</f>
        <v>Apr 2011</v>
      </c>
      <c r="B13" s="11" t="s">
        <v>397</v>
      </c>
      <c r="C13" s="11" t="s">
        <v>397</v>
      </c>
      <c r="D13" s="11" t="s">
        <v>397</v>
      </c>
      <c r="E13" s="11">
        <v>5680883</v>
      </c>
      <c r="F13" s="11">
        <v>9522430.26</v>
      </c>
      <c r="G13" s="11">
        <v>4635.0225</v>
      </c>
      <c r="H13" s="11">
        <f t="shared" si="0"/>
        <v>9522430.26</v>
      </c>
    </row>
    <row r="14" spans="1:8" ht="12" customHeight="1">
      <c r="A14" s="2" t="str">
        <f>"May "&amp;RIGHT(A6,4)</f>
        <v>May 2011</v>
      </c>
      <c r="B14" s="11" t="s">
        <v>397</v>
      </c>
      <c r="C14" s="11" t="s">
        <v>397</v>
      </c>
      <c r="D14" s="11" t="s">
        <v>397</v>
      </c>
      <c r="E14" s="11">
        <v>5955267</v>
      </c>
      <c r="F14" s="11">
        <v>9995211.89</v>
      </c>
      <c r="G14" s="11">
        <v>4978.8675</v>
      </c>
      <c r="H14" s="11">
        <f t="shared" si="0"/>
        <v>9995211.89</v>
      </c>
    </row>
    <row r="15" spans="1:8" ht="12" customHeight="1">
      <c r="A15" s="2" t="str">
        <f>"Jun "&amp;RIGHT(A6,4)</f>
        <v>Jun 2011</v>
      </c>
      <c r="B15" s="11">
        <v>1818</v>
      </c>
      <c r="C15" s="11">
        <v>2684</v>
      </c>
      <c r="D15" s="11">
        <v>120728</v>
      </c>
      <c r="E15" s="11">
        <v>6099044</v>
      </c>
      <c r="F15" s="11">
        <v>10209888.65</v>
      </c>
      <c r="G15" s="11">
        <v>4962.465</v>
      </c>
      <c r="H15" s="11">
        <f t="shared" si="0"/>
        <v>10209888.65</v>
      </c>
    </row>
    <row r="16" spans="1:8" ht="12" customHeight="1">
      <c r="A16" s="2" t="str">
        <f>"Jul "&amp;RIGHT(A6,4)</f>
        <v>Jul 2011</v>
      </c>
      <c r="B16" s="11" t="s">
        <v>397</v>
      </c>
      <c r="C16" s="11" t="s">
        <v>397</v>
      </c>
      <c r="D16" s="11" t="s">
        <v>397</v>
      </c>
      <c r="E16" s="11">
        <v>5646351</v>
      </c>
      <c r="F16" s="11">
        <v>9647641.34</v>
      </c>
      <c r="G16" s="11">
        <v>4707.4325</v>
      </c>
      <c r="H16" s="11">
        <f t="shared" si="0"/>
        <v>9647641.34</v>
      </c>
    </row>
    <row r="17" spans="1:8" ht="12" customHeight="1">
      <c r="A17" s="2" t="str">
        <f>"Aug "&amp;RIGHT(A6,4)</f>
        <v>Aug 2011</v>
      </c>
      <c r="B17" s="11" t="s">
        <v>397</v>
      </c>
      <c r="C17" s="11" t="s">
        <v>397</v>
      </c>
      <c r="D17" s="11" t="s">
        <v>397</v>
      </c>
      <c r="E17" s="11">
        <v>6361739</v>
      </c>
      <c r="F17" s="11">
        <v>10866851.95</v>
      </c>
      <c r="G17" s="11">
        <v>5867.77</v>
      </c>
      <c r="H17" s="11">
        <f t="shared" si="0"/>
        <v>10866851.95</v>
      </c>
    </row>
    <row r="18" spans="1:8" ht="12" customHeight="1">
      <c r="A18" s="2" t="str">
        <f>"Sep "&amp;RIGHT(A6,4)</f>
        <v>Sep 2011</v>
      </c>
      <c r="B18" s="11">
        <v>1807</v>
      </c>
      <c r="C18" s="11">
        <v>2689</v>
      </c>
      <c r="D18" s="11">
        <v>122310</v>
      </c>
      <c r="E18" s="11">
        <v>5938036</v>
      </c>
      <c r="F18" s="11">
        <v>10136289.88</v>
      </c>
      <c r="G18" s="11">
        <v>5653.0575</v>
      </c>
      <c r="H18" s="11">
        <f t="shared" si="0"/>
        <v>10136289.88</v>
      </c>
    </row>
    <row r="19" spans="1:8" ht="12" customHeight="1">
      <c r="A19" s="12" t="s">
        <v>57</v>
      </c>
      <c r="B19" s="13">
        <v>1799.75</v>
      </c>
      <c r="C19" s="13">
        <v>2684</v>
      </c>
      <c r="D19" s="13">
        <v>119733.25</v>
      </c>
      <c r="E19" s="13">
        <v>69525866</v>
      </c>
      <c r="F19" s="13">
        <v>117204917.78</v>
      </c>
      <c r="G19" s="13">
        <v>59136.9975</v>
      </c>
      <c r="H19" s="13">
        <f t="shared" si="0"/>
        <v>117204917.78</v>
      </c>
    </row>
    <row r="20" spans="1:8" ht="12" customHeight="1">
      <c r="A20" s="14" t="s">
        <v>398</v>
      </c>
      <c r="B20" s="15">
        <v>1797.3333</v>
      </c>
      <c r="C20" s="15">
        <v>2682.3333</v>
      </c>
      <c r="D20" s="15">
        <v>118874.3333</v>
      </c>
      <c r="E20" s="15">
        <v>51579740</v>
      </c>
      <c r="F20" s="15">
        <v>86554134.61</v>
      </c>
      <c r="G20" s="15">
        <v>42908.7375</v>
      </c>
      <c r="H20" s="15">
        <f t="shared" si="0"/>
        <v>86554134.61</v>
      </c>
    </row>
    <row r="21" ht="12" customHeight="1">
      <c r="A21" s="3" t="str">
        <f>"FY "&amp;RIGHT(A6,4)+1</f>
        <v>FY 2012</v>
      </c>
    </row>
    <row r="22" spans="1:8" ht="12" customHeight="1">
      <c r="A22" s="2" t="str">
        <f>"Oct "&amp;RIGHT(A6,4)</f>
        <v>Oct 2011</v>
      </c>
      <c r="B22" s="11" t="s">
        <v>397</v>
      </c>
      <c r="C22" s="11" t="s">
        <v>397</v>
      </c>
      <c r="D22" s="11" t="s">
        <v>397</v>
      </c>
      <c r="E22" s="11">
        <v>5744730</v>
      </c>
      <c r="F22" s="11">
        <v>9814848.25</v>
      </c>
      <c r="G22" s="11">
        <v>5652.39</v>
      </c>
      <c r="H22" s="11">
        <f aca="true" t="shared" si="1" ref="H22:H35">IF(ISBLANK(F22),"",F22)</f>
        <v>9814848.25</v>
      </c>
    </row>
    <row r="23" spans="1:8" ht="12" customHeight="1">
      <c r="A23" s="2" t="str">
        <f>"Nov "&amp;RIGHT(A6,4)</f>
        <v>Nov 2011</v>
      </c>
      <c r="B23" s="11" t="s">
        <v>397</v>
      </c>
      <c r="C23" s="11" t="s">
        <v>397</v>
      </c>
      <c r="D23" s="11" t="s">
        <v>397</v>
      </c>
      <c r="E23" s="11">
        <v>5734382</v>
      </c>
      <c r="F23" s="11">
        <v>9794597.06</v>
      </c>
      <c r="G23" s="11">
        <v>4075.0875</v>
      </c>
      <c r="H23" s="11">
        <f t="shared" si="1"/>
        <v>9794597.06</v>
      </c>
    </row>
    <row r="24" spans="1:8" ht="12" customHeight="1">
      <c r="A24" s="2" t="str">
        <f>"Dec "&amp;RIGHT(A6,4)</f>
        <v>Dec 2011</v>
      </c>
      <c r="B24" s="11">
        <v>1791</v>
      </c>
      <c r="C24" s="11">
        <v>2657</v>
      </c>
      <c r="D24" s="11">
        <v>117545</v>
      </c>
      <c r="E24" s="11">
        <v>5735066</v>
      </c>
      <c r="F24" s="11">
        <v>9786579.61</v>
      </c>
      <c r="G24" s="11">
        <v>5007.8075</v>
      </c>
      <c r="H24" s="11">
        <f t="shared" si="1"/>
        <v>9786579.61</v>
      </c>
    </row>
    <row r="25" spans="1:8" ht="12" customHeight="1">
      <c r="A25" s="2" t="str">
        <f>"Jan "&amp;RIGHT(A6,4)+1</f>
        <v>Jan 2012</v>
      </c>
      <c r="B25" s="11" t="s">
        <v>397</v>
      </c>
      <c r="C25" s="11" t="s">
        <v>397</v>
      </c>
      <c r="D25" s="11" t="s">
        <v>397</v>
      </c>
      <c r="E25" s="11">
        <v>5791849</v>
      </c>
      <c r="F25" s="11">
        <v>9917875.59</v>
      </c>
      <c r="G25" s="11">
        <v>5376.2675</v>
      </c>
      <c r="H25" s="11">
        <f t="shared" si="1"/>
        <v>9917875.59</v>
      </c>
    </row>
    <row r="26" spans="1:8" ht="12" customHeight="1">
      <c r="A26" s="2" t="str">
        <f>"Feb "&amp;RIGHT(A6,4)+1</f>
        <v>Feb 2012</v>
      </c>
      <c r="B26" s="11" t="s">
        <v>397</v>
      </c>
      <c r="C26" s="11" t="s">
        <v>397</v>
      </c>
      <c r="D26" s="11" t="s">
        <v>397</v>
      </c>
      <c r="E26" s="11">
        <v>5725916</v>
      </c>
      <c r="F26" s="11">
        <v>9794928.69</v>
      </c>
      <c r="G26" s="11">
        <v>5322.645</v>
      </c>
      <c r="H26" s="11">
        <f t="shared" si="1"/>
        <v>9794928.69</v>
      </c>
    </row>
    <row r="27" spans="1:8" ht="12" customHeight="1">
      <c r="A27" s="2" t="str">
        <f>"Mar "&amp;RIGHT(A6,4)+1</f>
        <v>Mar 2012</v>
      </c>
      <c r="B27" s="11">
        <v>1806</v>
      </c>
      <c r="C27" s="11">
        <v>2659</v>
      </c>
      <c r="D27" s="11">
        <v>119235</v>
      </c>
      <c r="E27" s="11">
        <v>6068764</v>
      </c>
      <c r="F27" s="11">
        <v>10382180.4</v>
      </c>
      <c r="G27" s="11">
        <v>5501.09</v>
      </c>
      <c r="H27" s="11">
        <f t="shared" si="1"/>
        <v>10382180.4</v>
      </c>
    </row>
    <row r="28" spans="1:8" ht="12" customHeight="1">
      <c r="A28" s="2" t="str">
        <f>"Apr "&amp;RIGHT(A6,4)+1</f>
        <v>Apr 2012</v>
      </c>
      <c r="B28" s="11" t="s">
        <v>397</v>
      </c>
      <c r="C28" s="11" t="s">
        <v>397</v>
      </c>
      <c r="D28" s="11" t="s">
        <v>397</v>
      </c>
      <c r="E28" s="11">
        <v>5740200</v>
      </c>
      <c r="F28" s="11">
        <v>9794504.74</v>
      </c>
      <c r="G28" s="11">
        <v>5174.2375</v>
      </c>
      <c r="H28" s="11">
        <f t="shared" si="1"/>
        <v>9794504.74</v>
      </c>
    </row>
    <row r="29" spans="1:8" ht="12" customHeight="1">
      <c r="A29" s="2" t="str">
        <f>"May "&amp;RIGHT(A6,4)+1</f>
        <v>May 2012</v>
      </c>
      <c r="B29" s="11" t="s">
        <v>397</v>
      </c>
      <c r="C29" s="11" t="s">
        <v>397</v>
      </c>
      <c r="D29" s="11" t="s">
        <v>397</v>
      </c>
      <c r="E29" s="11">
        <v>6272793</v>
      </c>
      <c r="F29" s="11">
        <v>10716723.29</v>
      </c>
      <c r="G29" s="11">
        <v>529.995</v>
      </c>
      <c r="H29" s="11">
        <f t="shared" si="1"/>
        <v>10716723.29</v>
      </c>
    </row>
    <row r="30" spans="1:8" ht="12" customHeight="1">
      <c r="A30" s="2" t="str">
        <f>"Jun "&amp;RIGHT(A6,4)+1</f>
        <v>Jun 2012</v>
      </c>
      <c r="B30" s="11">
        <v>1709</v>
      </c>
      <c r="C30" s="11">
        <v>2500</v>
      </c>
      <c r="D30" s="11">
        <v>113281</v>
      </c>
      <c r="E30" s="11">
        <v>6002961</v>
      </c>
      <c r="F30" s="11">
        <v>10231102.04</v>
      </c>
      <c r="G30" s="11" t="s">
        <v>397</v>
      </c>
      <c r="H30" s="11">
        <f t="shared" si="1"/>
        <v>10231102.04</v>
      </c>
    </row>
    <row r="31" spans="1:8" ht="12" customHeight="1">
      <c r="A31" s="2" t="str">
        <f>"Jul "&amp;RIGHT(A6,4)+1</f>
        <v>Jul 2012</v>
      </c>
      <c r="B31" s="11" t="s">
        <v>397</v>
      </c>
      <c r="C31" s="11" t="s">
        <v>397</v>
      </c>
      <c r="D31" s="11" t="s">
        <v>397</v>
      </c>
      <c r="E31" s="11" t="s">
        <v>397</v>
      </c>
      <c r="F31" s="11" t="s">
        <v>397</v>
      </c>
      <c r="G31" s="11" t="s">
        <v>397</v>
      </c>
      <c r="H31" s="11" t="str">
        <f t="shared" si="1"/>
        <v>--</v>
      </c>
    </row>
    <row r="32" spans="1:8" ht="12" customHeight="1">
      <c r="A32" s="2" t="str">
        <f>"Aug "&amp;RIGHT(A6,4)+1</f>
        <v>Aug 2012</v>
      </c>
      <c r="B32" s="11" t="s">
        <v>397</v>
      </c>
      <c r="C32" s="11" t="s">
        <v>397</v>
      </c>
      <c r="D32" s="11" t="s">
        <v>397</v>
      </c>
      <c r="E32" s="11" t="s">
        <v>397</v>
      </c>
      <c r="F32" s="11" t="s">
        <v>397</v>
      </c>
      <c r="G32" s="11" t="s">
        <v>397</v>
      </c>
      <c r="H32" s="11" t="str">
        <f t="shared" si="1"/>
        <v>--</v>
      </c>
    </row>
    <row r="33" spans="1:8" ht="12" customHeight="1">
      <c r="A33" s="2" t="str">
        <f>"Sep "&amp;RIGHT(A6,4)+1</f>
        <v>Sep 2012</v>
      </c>
      <c r="B33" s="11" t="s">
        <v>397</v>
      </c>
      <c r="C33" s="11" t="s">
        <v>397</v>
      </c>
      <c r="D33" s="11" t="s">
        <v>397</v>
      </c>
      <c r="E33" s="11" t="s">
        <v>397</v>
      </c>
      <c r="F33" s="11" t="s">
        <v>397</v>
      </c>
      <c r="G33" s="11" t="s">
        <v>397</v>
      </c>
      <c r="H33" s="11" t="str">
        <f t="shared" si="1"/>
        <v>--</v>
      </c>
    </row>
    <row r="34" spans="1:8" ht="12" customHeight="1">
      <c r="A34" s="12" t="s">
        <v>57</v>
      </c>
      <c r="B34" s="13">
        <v>1768.6667</v>
      </c>
      <c r="C34" s="13">
        <v>2605.3333</v>
      </c>
      <c r="D34" s="13">
        <v>116687</v>
      </c>
      <c r="E34" s="13">
        <v>52816661</v>
      </c>
      <c r="F34" s="13">
        <v>90233339.67</v>
      </c>
      <c r="G34" s="13">
        <v>36639.52</v>
      </c>
      <c r="H34" s="13">
        <f t="shared" si="1"/>
        <v>90233339.67</v>
      </c>
    </row>
    <row r="35" spans="1:8" ht="12" customHeight="1">
      <c r="A35" s="14" t="str">
        <f>"Total "&amp;MID(A20,7,LEN(A20)-13)&amp;" Months"</f>
        <v>Total 9 Months</v>
      </c>
      <c r="B35" s="15">
        <v>1768.6667</v>
      </c>
      <c r="C35" s="15">
        <v>2605.3333</v>
      </c>
      <c r="D35" s="15">
        <v>116687</v>
      </c>
      <c r="E35" s="15">
        <v>52816661</v>
      </c>
      <c r="F35" s="15">
        <v>90233339.67</v>
      </c>
      <c r="G35" s="15">
        <v>36639.52</v>
      </c>
      <c r="H35" s="15">
        <f t="shared" si="1"/>
        <v>90233339.67</v>
      </c>
    </row>
    <row r="36" spans="1:8" ht="12" customHeight="1">
      <c r="A36" s="33"/>
      <c r="B36" s="33"/>
      <c r="C36" s="33"/>
      <c r="D36" s="33"/>
      <c r="E36" s="33"/>
      <c r="F36" s="33"/>
      <c r="G36" s="33"/>
      <c r="H36" s="33"/>
    </row>
    <row r="37" spans="1:8" ht="69.75" customHeight="1">
      <c r="A37" s="53" t="s">
        <v>132</v>
      </c>
      <c r="B37" s="53"/>
      <c r="C37" s="53"/>
      <c r="D37" s="53"/>
      <c r="E37" s="53"/>
      <c r="F37" s="53"/>
      <c r="G37" s="53"/>
      <c r="H37" s="53"/>
    </row>
    <row r="38" ht="12.75" customHeight="1">
      <c r="A38" s="26"/>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4">
    <mergeCell ref="D3:D4"/>
    <mergeCell ref="E3:E4"/>
    <mergeCell ref="F3:F4"/>
    <mergeCell ref="G3:G4"/>
    <mergeCell ref="A1:G1"/>
    <mergeCell ref="A2:G2"/>
    <mergeCell ref="A3:A4"/>
    <mergeCell ref="B3:B4"/>
    <mergeCell ref="C3:C4"/>
    <mergeCell ref="A37:H37"/>
    <mergeCell ref="H3:H4"/>
    <mergeCell ref="B5:E5"/>
    <mergeCell ref="F5:H5"/>
    <mergeCell ref="A36:H36"/>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A1">
      <selection activeCell="D3" sqref="D3:D4"/>
    </sheetView>
  </sheetViews>
  <sheetFormatPr defaultColWidth="9.140625" defaultRowHeight="12.75"/>
  <cols>
    <col min="1" max="6" width="11.421875" style="0" customWidth="1"/>
    <col min="7" max="7" width="57.140625" style="0" customWidth="1"/>
  </cols>
  <sheetData>
    <row r="1" spans="1:6" ht="12" customHeight="1">
      <c r="A1" s="42" t="s">
        <v>394</v>
      </c>
      <c r="B1" s="42"/>
      <c r="C1" s="42"/>
      <c r="D1" s="42"/>
      <c r="E1" s="42"/>
      <c r="F1" s="2" t="s">
        <v>395</v>
      </c>
    </row>
    <row r="2" spans="1:6" ht="12" customHeight="1">
      <c r="A2" s="44" t="s">
        <v>133</v>
      </c>
      <c r="B2" s="44"/>
      <c r="C2" s="44"/>
      <c r="D2" s="44"/>
      <c r="E2" s="44"/>
      <c r="F2" s="1"/>
    </row>
    <row r="3" spans="1:6" ht="24" customHeight="1">
      <c r="A3" s="46" t="s">
        <v>52</v>
      </c>
      <c r="B3" s="48" t="s">
        <v>117</v>
      </c>
      <c r="C3" s="49"/>
      <c r="D3" s="38" t="s">
        <v>340</v>
      </c>
      <c r="E3" s="38" t="s">
        <v>237</v>
      </c>
      <c r="F3" s="40" t="s">
        <v>60</v>
      </c>
    </row>
    <row r="4" spans="1:6" ht="24" customHeight="1">
      <c r="A4" s="47"/>
      <c r="B4" s="10" t="s">
        <v>134</v>
      </c>
      <c r="C4" s="10" t="s">
        <v>135</v>
      </c>
      <c r="D4" s="39"/>
      <c r="E4" s="39"/>
      <c r="F4" s="41"/>
    </row>
    <row r="5" spans="1:7" ht="12" customHeight="1">
      <c r="A5" s="1"/>
      <c r="B5" s="55" t="str">
        <f>REPT("-",5)&amp;" Number "&amp;REPT("-",4)&amp;"   "&amp;REPT("-",43)&amp;" Dollars "&amp;REPT("-",41)</f>
        <v>----- Number ----   ------------------------------------------- Dollars -----------------------------------------</v>
      </c>
      <c r="C5" s="55"/>
      <c r="D5" s="55"/>
      <c r="E5" s="55"/>
      <c r="F5" s="55"/>
      <c r="G5" s="55"/>
    </row>
    <row r="6" ht="12" customHeight="1">
      <c r="A6" s="3" t="s">
        <v>396</v>
      </c>
    </row>
    <row r="7" spans="1:6" ht="12" customHeight="1">
      <c r="A7" s="2" t="str">
        <f>"Oct "&amp;RIGHT(A6,4)-1</f>
        <v>Oct 2010</v>
      </c>
      <c r="B7" s="11">
        <v>168289637</v>
      </c>
      <c r="C7" s="11">
        <v>215573497.03</v>
      </c>
      <c r="D7" s="11">
        <v>132024</v>
      </c>
      <c r="E7" s="11" t="s">
        <v>397</v>
      </c>
      <c r="F7" s="11">
        <v>215705521.03</v>
      </c>
    </row>
    <row r="8" spans="1:6" ht="12" customHeight="1">
      <c r="A8" s="2" t="str">
        <f>"Nov "&amp;RIGHT(A6,4)-1</f>
        <v>Nov 2010</v>
      </c>
      <c r="B8" s="11">
        <v>160173122</v>
      </c>
      <c r="C8" s="11">
        <v>205787706.51</v>
      </c>
      <c r="D8" s="11">
        <v>827605</v>
      </c>
      <c r="E8" s="11" t="s">
        <v>397</v>
      </c>
      <c r="F8" s="11">
        <v>206615311.51</v>
      </c>
    </row>
    <row r="9" spans="1:6" ht="12" customHeight="1">
      <c r="A9" s="2" t="str">
        <f>"Dec "&amp;RIGHT(A6,4)-1</f>
        <v>Dec 2010</v>
      </c>
      <c r="B9" s="11">
        <v>148715478</v>
      </c>
      <c r="C9" s="11">
        <v>190997248.6</v>
      </c>
      <c r="D9" s="11">
        <v>19160699</v>
      </c>
      <c r="E9" s="11">
        <v>43482257</v>
      </c>
      <c r="F9" s="11">
        <v>253640204.6</v>
      </c>
    </row>
    <row r="10" spans="1:6" ht="12" customHeight="1">
      <c r="A10" s="2" t="str">
        <f>"Jan "&amp;RIGHT(A6,4)</f>
        <v>Jan 2011</v>
      </c>
      <c r="B10" s="11">
        <v>156795808</v>
      </c>
      <c r="C10" s="11">
        <v>200476749.38</v>
      </c>
      <c r="D10" s="11">
        <v>106124</v>
      </c>
      <c r="E10" s="11" t="s">
        <v>397</v>
      </c>
      <c r="F10" s="11">
        <v>200582873.38</v>
      </c>
    </row>
    <row r="11" spans="1:6" ht="12" customHeight="1">
      <c r="A11" s="2" t="str">
        <f>"Feb "&amp;RIGHT(A6,4)</f>
        <v>Feb 2011</v>
      </c>
      <c r="B11" s="11">
        <v>153779929</v>
      </c>
      <c r="C11" s="11">
        <v>197250848.15</v>
      </c>
      <c r="D11" s="11">
        <v>25978</v>
      </c>
      <c r="E11" s="11" t="s">
        <v>397</v>
      </c>
      <c r="F11" s="11">
        <v>197276826.15</v>
      </c>
    </row>
    <row r="12" spans="1:6" ht="12" customHeight="1">
      <c r="A12" s="2" t="str">
        <f>"Mar "&amp;RIGHT(A6,4)</f>
        <v>Mar 2011</v>
      </c>
      <c r="B12" s="11">
        <v>188793160</v>
      </c>
      <c r="C12" s="11">
        <v>242554071.22</v>
      </c>
      <c r="D12" s="11">
        <v>30600139</v>
      </c>
      <c r="E12" s="11">
        <v>38610601</v>
      </c>
      <c r="F12" s="11">
        <v>311764811.22</v>
      </c>
    </row>
    <row r="13" spans="1:6" ht="12" customHeight="1">
      <c r="A13" s="2" t="str">
        <f>"Apr "&amp;RIGHT(A6,4)</f>
        <v>Apr 2011</v>
      </c>
      <c r="B13" s="11">
        <v>169112407</v>
      </c>
      <c r="C13" s="11">
        <v>215938150.65</v>
      </c>
      <c r="D13" s="11">
        <v>121561</v>
      </c>
      <c r="E13" s="11" t="s">
        <v>397</v>
      </c>
      <c r="F13" s="11">
        <v>216059711.65</v>
      </c>
    </row>
    <row r="14" spans="1:6" ht="12" customHeight="1">
      <c r="A14" s="2" t="str">
        <f>"May "&amp;RIGHT(A6,4)</f>
        <v>May 2011</v>
      </c>
      <c r="B14" s="11">
        <v>173714038</v>
      </c>
      <c r="C14" s="11">
        <v>221086964.51</v>
      </c>
      <c r="D14" s="11">
        <v>0</v>
      </c>
      <c r="E14" s="11" t="s">
        <v>397</v>
      </c>
      <c r="F14" s="11">
        <v>221086964.51</v>
      </c>
    </row>
    <row r="15" spans="1:6" ht="12" customHeight="1">
      <c r="A15" s="2" t="str">
        <f>"Jun "&amp;RIGHT(A6,4)</f>
        <v>Jun 2011</v>
      </c>
      <c r="B15" s="11">
        <v>156114850</v>
      </c>
      <c r="C15" s="11">
        <v>195946970.95</v>
      </c>
      <c r="D15" s="11">
        <v>24114019</v>
      </c>
      <c r="E15" s="11">
        <v>36213581</v>
      </c>
      <c r="F15" s="11">
        <v>256274570.95</v>
      </c>
    </row>
    <row r="16" spans="1:6" ht="12" customHeight="1">
      <c r="A16" s="2" t="str">
        <f>"Jul "&amp;RIGHT(A6,4)</f>
        <v>Jul 2011</v>
      </c>
      <c r="B16" s="11">
        <v>132611497</v>
      </c>
      <c r="C16" s="11">
        <v>171768842.25</v>
      </c>
      <c r="D16" s="11">
        <v>77997.06</v>
      </c>
      <c r="E16" s="11" t="s">
        <v>397</v>
      </c>
      <c r="F16" s="11">
        <v>171846839.31</v>
      </c>
    </row>
    <row r="17" spans="1:6" ht="12" customHeight="1">
      <c r="A17" s="2" t="str">
        <f>"Aug "&amp;RIGHT(A6,4)</f>
        <v>Aug 2011</v>
      </c>
      <c r="B17" s="11">
        <v>156640986</v>
      </c>
      <c r="C17" s="11">
        <v>200350263.59</v>
      </c>
      <c r="D17" s="11">
        <v>78510.33</v>
      </c>
      <c r="E17" s="11" t="s">
        <v>397</v>
      </c>
      <c r="F17" s="11">
        <v>200428773.92</v>
      </c>
    </row>
    <row r="18" spans="1:6" ht="12" customHeight="1">
      <c r="A18" s="2" t="str">
        <f>"Sep "&amp;RIGHT(A6,4)</f>
        <v>Sep 2011</v>
      </c>
      <c r="B18" s="11">
        <v>164130925</v>
      </c>
      <c r="C18" s="11">
        <v>214310998.68</v>
      </c>
      <c r="D18" s="11">
        <v>26786729.94</v>
      </c>
      <c r="E18" s="11">
        <v>31517149</v>
      </c>
      <c r="F18" s="11">
        <v>272614877.62</v>
      </c>
    </row>
    <row r="19" spans="1:6" ht="12" customHeight="1">
      <c r="A19" s="12" t="s">
        <v>57</v>
      </c>
      <c r="B19" s="13">
        <v>1928871837</v>
      </c>
      <c r="C19" s="13">
        <v>2472042311.52</v>
      </c>
      <c r="D19" s="13">
        <v>102031386.33</v>
      </c>
      <c r="E19" s="13">
        <v>149823588</v>
      </c>
      <c r="F19" s="13">
        <v>2723897285.85</v>
      </c>
    </row>
    <row r="20" spans="1:6" ht="12" customHeight="1">
      <c r="A20" s="14" t="s">
        <v>398</v>
      </c>
      <c r="B20" s="15">
        <v>1475488429</v>
      </c>
      <c r="C20" s="15">
        <v>1885612207</v>
      </c>
      <c r="D20" s="15">
        <v>75088149</v>
      </c>
      <c r="E20" s="15">
        <v>118306439</v>
      </c>
      <c r="F20" s="15">
        <v>2079006795</v>
      </c>
    </row>
    <row r="21" ht="12" customHeight="1">
      <c r="A21" s="3" t="str">
        <f>"FY "&amp;RIGHT(A6,4)+1</f>
        <v>FY 2012</v>
      </c>
    </row>
    <row r="22" spans="1:6" ht="12" customHeight="1">
      <c r="A22" s="2" t="str">
        <f>"Oct "&amp;RIGHT(A6,4)</f>
        <v>Oct 2011</v>
      </c>
      <c r="B22" s="11">
        <v>168031928</v>
      </c>
      <c r="C22" s="11">
        <v>223132366.78</v>
      </c>
      <c r="D22" s="11">
        <v>169775.53</v>
      </c>
      <c r="E22" s="11" t="s">
        <v>397</v>
      </c>
      <c r="F22" s="11">
        <v>223302142.31</v>
      </c>
    </row>
    <row r="23" spans="1:6" ht="12" customHeight="1">
      <c r="A23" s="2" t="str">
        <f>"Nov "&amp;RIGHT(A6,4)</f>
        <v>Nov 2011</v>
      </c>
      <c r="B23" s="11">
        <v>161354809</v>
      </c>
      <c r="C23" s="11">
        <v>215015799.07</v>
      </c>
      <c r="D23" s="11">
        <v>134890.95</v>
      </c>
      <c r="E23" s="11" t="s">
        <v>397</v>
      </c>
      <c r="F23" s="11">
        <v>215150690.02</v>
      </c>
    </row>
    <row r="24" spans="1:6" ht="12" customHeight="1">
      <c r="A24" s="2" t="str">
        <f>"Dec "&amp;RIGHT(A6,4)</f>
        <v>Dec 2011</v>
      </c>
      <c r="B24" s="11">
        <v>149173128</v>
      </c>
      <c r="C24" s="11">
        <v>198769409.55</v>
      </c>
      <c r="D24" s="11">
        <v>19722989.36</v>
      </c>
      <c r="E24" s="11">
        <v>35772803</v>
      </c>
      <c r="F24" s="11">
        <v>254265201.91</v>
      </c>
    </row>
    <row r="25" spans="1:6" ht="12" customHeight="1">
      <c r="A25" s="2" t="str">
        <f>"Jan "&amp;RIGHT(A6,4)+1</f>
        <v>Jan 2012</v>
      </c>
      <c r="B25" s="11">
        <v>166893506</v>
      </c>
      <c r="C25" s="11">
        <v>221783166.61</v>
      </c>
      <c r="D25" s="11">
        <v>20041.55</v>
      </c>
      <c r="E25" s="11" t="s">
        <v>397</v>
      </c>
      <c r="F25" s="11">
        <v>221803208.16</v>
      </c>
    </row>
    <row r="26" spans="1:6" ht="12" customHeight="1">
      <c r="A26" s="2" t="str">
        <f>"Feb "&amp;RIGHT(A6,4)+1</f>
        <v>Feb 2012</v>
      </c>
      <c r="B26" s="11">
        <v>169668544</v>
      </c>
      <c r="C26" s="11">
        <v>225094850.86</v>
      </c>
      <c r="D26" s="11">
        <v>144515.92</v>
      </c>
      <c r="E26" s="11" t="s">
        <v>397</v>
      </c>
      <c r="F26" s="11">
        <v>225239366.78</v>
      </c>
    </row>
    <row r="27" spans="1:6" ht="12" customHeight="1">
      <c r="A27" s="2" t="str">
        <f>"Mar "&amp;RIGHT(A6,4)+1</f>
        <v>Mar 2012</v>
      </c>
      <c r="B27" s="11">
        <v>180740632</v>
      </c>
      <c r="C27" s="11">
        <v>239974674.59</v>
      </c>
      <c r="D27" s="11">
        <v>29423317.08</v>
      </c>
      <c r="E27" s="11">
        <v>37714982</v>
      </c>
      <c r="F27" s="11">
        <v>307112973.67</v>
      </c>
    </row>
    <row r="28" spans="1:6" ht="12" customHeight="1">
      <c r="A28" s="2" t="str">
        <f>"Apr "&amp;RIGHT(A6,4)+1</f>
        <v>Apr 2012</v>
      </c>
      <c r="B28" s="11">
        <v>169588601</v>
      </c>
      <c r="C28" s="11">
        <v>224579499.91</v>
      </c>
      <c r="D28" s="11">
        <v>274412.96</v>
      </c>
      <c r="E28" s="11" t="s">
        <v>397</v>
      </c>
      <c r="F28" s="11">
        <v>224853912.87</v>
      </c>
    </row>
    <row r="29" spans="1:6" ht="12" customHeight="1">
      <c r="A29" s="2" t="str">
        <f>"May "&amp;RIGHT(A6,4)+1</f>
        <v>May 2012</v>
      </c>
      <c r="B29" s="11">
        <v>178619132</v>
      </c>
      <c r="C29" s="11">
        <v>235840020.28</v>
      </c>
      <c r="D29" s="11">
        <v>150.96</v>
      </c>
      <c r="E29" s="11" t="s">
        <v>397</v>
      </c>
      <c r="F29" s="11">
        <v>235840171.24</v>
      </c>
    </row>
    <row r="30" spans="1:6" ht="12" customHeight="1">
      <c r="A30" s="2" t="str">
        <f>"Jun "&amp;RIGHT(A6,4)+1</f>
        <v>Jun 2012</v>
      </c>
      <c r="B30" s="11">
        <v>155996442</v>
      </c>
      <c r="C30" s="11">
        <v>203226002.26</v>
      </c>
      <c r="D30" s="11">
        <v>28879839</v>
      </c>
      <c r="E30" s="11">
        <v>37035528</v>
      </c>
      <c r="F30" s="11">
        <v>269141369.26</v>
      </c>
    </row>
    <row r="31" spans="1:6" ht="12" customHeight="1">
      <c r="A31" s="2" t="str">
        <f>"Jul "&amp;RIGHT(A6,4)+1</f>
        <v>Jul 2012</v>
      </c>
      <c r="B31" s="11" t="s">
        <v>397</v>
      </c>
      <c r="C31" s="11" t="s">
        <v>397</v>
      </c>
      <c r="D31" s="11" t="s">
        <v>397</v>
      </c>
      <c r="E31" s="11" t="s">
        <v>397</v>
      </c>
      <c r="F31" s="11" t="s">
        <v>397</v>
      </c>
    </row>
    <row r="32" spans="1:6" ht="12" customHeight="1">
      <c r="A32" s="2" t="str">
        <f>"Aug "&amp;RIGHT(A6,4)+1</f>
        <v>Aug 2012</v>
      </c>
      <c r="B32" s="11" t="s">
        <v>397</v>
      </c>
      <c r="C32" s="11" t="s">
        <v>397</v>
      </c>
      <c r="D32" s="11" t="s">
        <v>397</v>
      </c>
      <c r="E32" s="11" t="s">
        <v>397</v>
      </c>
      <c r="F32" s="11" t="s">
        <v>397</v>
      </c>
    </row>
    <row r="33" spans="1:6" ht="12" customHeight="1">
      <c r="A33" s="2" t="str">
        <f>"Sep "&amp;RIGHT(A6,4)+1</f>
        <v>Sep 2012</v>
      </c>
      <c r="B33" s="11" t="s">
        <v>397</v>
      </c>
      <c r="C33" s="11" t="s">
        <v>397</v>
      </c>
      <c r="D33" s="11" t="s">
        <v>397</v>
      </c>
      <c r="E33" s="11" t="s">
        <v>397</v>
      </c>
      <c r="F33" s="11" t="s">
        <v>397</v>
      </c>
    </row>
    <row r="34" spans="1:6" ht="12" customHeight="1">
      <c r="A34" s="12" t="s">
        <v>57</v>
      </c>
      <c r="B34" s="13">
        <v>1500066722</v>
      </c>
      <c r="C34" s="13">
        <v>1987415789.91</v>
      </c>
      <c r="D34" s="13">
        <v>78769933.31</v>
      </c>
      <c r="E34" s="13">
        <v>110523313</v>
      </c>
      <c r="F34" s="13">
        <v>2176709036.22</v>
      </c>
    </row>
    <row r="35" spans="1:6" ht="12" customHeight="1">
      <c r="A35" s="14" t="str">
        <f>"Total "&amp;MID(A20,7,LEN(A20)-13)&amp;" Months"</f>
        <v>Total 9 Months</v>
      </c>
      <c r="B35" s="15">
        <v>1500066722</v>
      </c>
      <c r="C35" s="15">
        <v>1987415789.91</v>
      </c>
      <c r="D35" s="15">
        <v>78769933.31</v>
      </c>
      <c r="E35" s="15">
        <v>110523313</v>
      </c>
      <c r="F35" s="15">
        <v>2176709036.22</v>
      </c>
    </row>
    <row r="36" spans="1:6" ht="12" customHeight="1">
      <c r="A36" s="33"/>
      <c r="B36" s="33"/>
      <c r="C36" s="33"/>
      <c r="D36" s="33"/>
      <c r="E36" s="33"/>
      <c r="F36" s="33"/>
    </row>
    <row r="37" spans="1:6" ht="69.75" customHeight="1">
      <c r="A37" s="53" t="s">
        <v>136</v>
      </c>
      <c r="B37" s="53"/>
      <c r="C37" s="53"/>
      <c r="D37" s="53"/>
      <c r="E37" s="53"/>
      <c r="F37" s="53"/>
    </row>
    <row r="38" ht="12.75" customHeight="1">
      <c r="A38" s="26"/>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F3:F4"/>
    <mergeCell ref="B5:G5"/>
    <mergeCell ref="A36:F36"/>
    <mergeCell ref="A37:F37"/>
    <mergeCell ref="A1:E1"/>
    <mergeCell ref="A2:E2"/>
    <mergeCell ref="A3:A4"/>
    <mergeCell ref="B3:C3"/>
    <mergeCell ref="D3:D4"/>
    <mergeCell ref="E3:E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42" t="s">
        <v>394</v>
      </c>
      <c r="B1" s="42"/>
      <c r="C1" s="42"/>
      <c r="D1" s="42"/>
      <c r="E1" s="42"/>
      <c r="F1" s="42"/>
      <c r="G1" s="42"/>
      <c r="H1" s="42"/>
      <c r="I1" s="2" t="s">
        <v>395</v>
      </c>
    </row>
    <row r="2" spans="1:9" ht="12" customHeight="1">
      <c r="A2" s="44" t="s">
        <v>238</v>
      </c>
      <c r="B2" s="44"/>
      <c r="C2" s="44"/>
      <c r="D2" s="44"/>
      <c r="E2" s="44"/>
      <c r="F2" s="44"/>
      <c r="G2" s="44"/>
      <c r="H2" s="44"/>
      <c r="I2" s="1"/>
    </row>
    <row r="3" spans="1:9" ht="24" customHeight="1">
      <c r="A3" s="46" t="s">
        <v>52</v>
      </c>
      <c r="B3" s="38" t="s">
        <v>128</v>
      </c>
      <c r="C3" s="38" t="s">
        <v>129</v>
      </c>
      <c r="D3" s="38" t="s">
        <v>130</v>
      </c>
      <c r="E3" s="48" t="s">
        <v>137</v>
      </c>
      <c r="F3" s="54"/>
      <c r="G3" s="54"/>
      <c r="H3" s="54"/>
      <c r="I3" s="54"/>
    </row>
    <row r="4" spans="1:9" ht="24" customHeight="1">
      <c r="A4" s="47"/>
      <c r="B4" s="39"/>
      <c r="C4" s="39"/>
      <c r="D4" s="39"/>
      <c r="E4" s="10" t="s">
        <v>111</v>
      </c>
      <c r="F4" s="10" t="s">
        <v>112</v>
      </c>
      <c r="G4" s="10" t="s">
        <v>113</v>
      </c>
      <c r="H4" s="10" t="s">
        <v>114</v>
      </c>
      <c r="I4" s="9" t="s">
        <v>57</v>
      </c>
    </row>
    <row r="5" spans="1:9" ht="12" customHeight="1">
      <c r="A5" s="1"/>
      <c r="B5" s="33" t="str">
        <f>REPT("-",89)&amp;" Number "&amp;REPT("-",89)</f>
        <v>----------------------------------------------------------------------------------------- Number -----------------------------------------------------------------------------------------</v>
      </c>
      <c r="C5" s="33"/>
      <c r="D5" s="33"/>
      <c r="E5" s="33"/>
      <c r="F5" s="33"/>
      <c r="G5" s="33"/>
      <c r="H5" s="33"/>
      <c r="I5" s="33"/>
    </row>
    <row r="6" ht="12" customHeight="1">
      <c r="A6" s="3" t="s">
        <v>396</v>
      </c>
    </row>
    <row r="7" spans="1:9" ht="12" customHeight="1">
      <c r="A7" s="2" t="str">
        <f>"Oct "&amp;RIGHT(A6,4)-1</f>
        <v>Oct 2010</v>
      </c>
      <c r="B7" s="11" t="s">
        <v>397</v>
      </c>
      <c r="C7" s="11" t="s">
        <v>397</v>
      </c>
      <c r="D7" s="11" t="s">
        <v>397</v>
      </c>
      <c r="E7" s="11">
        <v>9298</v>
      </c>
      <c r="F7" s="11">
        <v>14055</v>
      </c>
      <c r="G7" s="11">
        <v>3621</v>
      </c>
      <c r="H7" s="11">
        <v>308065</v>
      </c>
      <c r="I7" s="11">
        <v>335039</v>
      </c>
    </row>
    <row r="8" spans="1:9" ht="12" customHeight="1">
      <c r="A8" s="2" t="str">
        <f>"Nov "&amp;RIGHT(A6,4)-1</f>
        <v>Nov 2010</v>
      </c>
      <c r="B8" s="11" t="s">
        <v>397</v>
      </c>
      <c r="C8" s="11" t="s">
        <v>397</v>
      </c>
      <c r="D8" s="11" t="s">
        <v>397</v>
      </c>
      <c r="E8" s="11">
        <v>12368</v>
      </c>
      <c r="F8" s="11">
        <v>17337</v>
      </c>
      <c r="G8" s="11">
        <v>1840</v>
      </c>
      <c r="H8" s="11">
        <v>291282</v>
      </c>
      <c r="I8" s="11">
        <v>322827</v>
      </c>
    </row>
    <row r="9" spans="1:9" ht="12" customHeight="1">
      <c r="A9" s="2" t="str">
        <f>"Dec "&amp;RIGHT(A6,4)-1</f>
        <v>Dec 2010</v>
      </c>
      <c r="B9" s="11" t="s">
        <v>397</v>
      </c>
      <c r="C9" s="11" t="s">
        <v>397</v>
      </c>
      <c r="D9" s="11" t="s">
        <v>397</v>
      </c>
      <c r="E9" s="11">
        <v>15850</v>
      </c>
      <c r="F9" s="11">
        <v>22551</v>
      </c>
      <c r="G9" s="11">
        <v>0</v>
      </c>
      <c r="H9" s="11">
        <v>246088</v>
      </c>
      <c r="I9" s="11">
        <v>284489</v>
      </c>
    </row>
    <row r="10" spans="1:9" ht="12" customHeight="1">
      <c r="A10" s="2" t="str">
        <f>"Jan "&amp;RIGHT(A6,4)</f>
        <v>Jan 2011</v>
      </c>
      <c r="B10" s="11" t="s">
        <v>397</v>
      </c>
      <c r="C10" s="11" t="s">
        <v>397</v>
      </c>
      <c r="D10" s="11" t="s">
        <v>397</v>
      </c>
      <c r="E10" s="11">
        <v>3458</v>
      </c>
      <c r="F10" s="11">
        <v>6662</v>
      </c>
      <c r="G10" s="11">
        <v>0</v>
      </c>
      <c r="H10" s="11">
        <v>317825</v>
      </c>
      <c r="I10" s="11">
        <v>327945</v>
      </c>
    </row>
    <row r="11" spans="1:9" ht="12" customHeight="1">
      <c r="A11" s="2" t="str">
        <f>"Feb "&amp;RIGHT(A6,4)</f>
        <v>Feb 2011</v>
      </c>
      <c r="B11" s="11" t="s">
        <v>397</v>
      </c>
      <c r="C11" s="11" t="s">
        <v>397</v>
      </c>
      <c r="D11" s="11" t="s">
        <v>397</v>
      </c>
      <c r="E11" s="11">
        <v>3346</v>
      </c>
      <c r="F11" s="11">
        <v>4758</v>
      </c>
      <c r="G11" s="11">
        <v>0</v>
      </c>
      <c r="H11" s="11">
        <v>296076</v>
      </c>
      <c r="I11" s="11">
        <v>304180</v>
      </c>
    </row>
    <row r="12" spans="1:9" ht="12" customHeight="1">
      <c r="A12" s="2" t="str">
        <f>"Mar "&amp;RIGHT(A6,4)</f>
        <v>Mar 2011</v>
      </c>
      <c r="B12" s="11" t="s">
        <v>397</v>
      </c>
      <c r="C12" s="11" t="s">
        <v>397</v>
      </c>
      <c r="D12" s="11" t="s">
        <v>397</v>
      </c>
      <c r="E12" s="11">
        <v>12804</v>
      </c>
      <c r="F12" s="11">
        <v>19476</v>
      </c>
      <c r="G12" s="11">
        <v>267</v>
      </c>
      <c r="H12" s="11">
        <v>371232</v>
      </c>
      <c r="I12" s="11">
        <v>403779</v>
      </c>
    </row>
    <row r="13" spans="1:9" ht="12" customHeight="1">
      <c r="A13" s="2" t="str">
        <f>"Apr "&amp;RIGHT(A6,4)</f>
        <v>Apr 2011</v>
      </c>
      <c r="B13" s="11" t="s">
        <v>397</v>
      </c>
      <c r="C13" s="11" t="s">
        <v>397</v>
      </c>
      <c r="D13" s="11" t="s">
        <v>397</v>
      </c>
      <c r="E13" s="11">
        <v>11876</v>
      </c>
      <c r="F13" s="11">
        <v>19939</v>
      </c>
      <c r="G13" s="11">
        <v>1157</v>
      </c>
      <c r="H13" s="11">
        <v>305816</v>
      </c>
      <c r="I13" s="11">
        <v>338788</v>
      </c>
    </row>
    <row r="14" spans="1:9" ht="12" customHeight="1">
      <c r="A14" s="2" t="str">
        <f>"May "&amp;RIGHT(A6,4)</f>
        <v>May 2011</v>
      </c>
      <c r="B14" s="11" t="s">
        <v>397</v>
      </c>
      <c r="C14" s="11" t="s">
        <v>397</v>
      </c>
      <c r="D14" s="11" t="s">
        <v>397</v>
      </c>
      <c r="E14" s="11">
        <v>77246</v>
      </c>
      <c r="F14" s="11">
        <v>175071</v>
      </c>
      <c r="G14" s="11">
        <v>20840</v>
      </c>
      <c r="H14" s="11">
        <v>348668</v>
      </c>
      <c r="I14" s="11">
        <v>621825</v>
      </c>
    </row>
    <row r="15" spans="1:9" ht="12" customHeight="1">
      <c r="A15" s="2" t="str">
        <f>"Jun "&amp;RIGHT(A6,4)</f>
        <v>Jun 2011</v>
      </c>
      <c r="B15" s="11" t="s">
        <v>397</v>
      </c>
      <c r="C15" s="11" t="s">
        <v>397</v>
      </c>
      <c r="D15" s="11" t="s">
        <v>397</v>
      </c>
      <c r="E15" s="11">
        <v>12656507</v>
      </c>
      <c r="F15" s="11">
        <v>28490154</v>
      </c>
      <c r="G15" s="11">
        <v>1081036</v>
      </c>
      <c r="H15" s="11">
        <v>4077073</v>
      </c>
      <c r="I15" s="11">
        <v>46304770</v>
      </c>
    </row>
    <row r="16" spans="1:9" ht="12" customHeight="1">
      <c r="A16" s="2" t="str">
        <f>"Jul "&amp;RIGHT(A6,4)</f>
        <v>Jul 2011</v>
      </c>
      <c r="B16" s="11">
        <v>4749</v>
      </c>
      <c r="C16" s="11">
        <v>39063</v>
      </c>
      <c r="D16" s="11">
        <v>2277926</v>
      </c>
      <c r="E16" s="11">
        <v>16435303</v>
      </c>
      <c r="F16" s="11">
        <v>36770541</v>
      </c>
      <c r="G16" s="11">
        <v>2269301</v>
      </c>
      <c r="H16" s="11">
        <v>6321913</v>
      </c>
      <c r="I16" s="11">
        <v>61797058</v>
      </c>
    </row>
    <row r="17" spans="1:9" ht="12" customHeight="1">
      <c r="A17" s="2" t="str">
        <f>"Aug "&amp;RIGHT(A6,4)</f>
        <v>Aug 2011</v>
      </c>
      <c r="B17" s="11" t="s">
        <v>397</v>
      </c>
      <c r="C17" s="11" t="s">
        <v>397</v>
      </c>
      <c r="D17" s="11" t="s">
        <v>397</v>
      </c>
      <c r="E17" s="11">
        <v>6420372</v>
      </c>
      <c r="F17" s="11">
        <v>14663621</v>
      </c>
      <c r="G17" s="11">
        <v>1586088</v>
      </c>
      <c r="H17" s="11">
        <v>2970803</v>
      </c>
      <c r="I17" s="11">
        <v>25640884</v>
      </c>
    </row>
    <row r="18" spans="1:9" ht="12" customHeight="1">
      <c r="A18" s="2" t="str">
        <f>"Sep "&amp;RIGHT(A6,4)</f>
        <v>Sep 2011</v>
      </c>
      <c r="B18" s="11" t="s">
        <v>397</v>
      </c>
      <c r="C18" s="11" t="s">
        <v>397</v>
      </c>
      <c r="D18" s="11" t="s">
        <v>397</v>
      </c>
      <c r="E18" s="11">
        <v>94389</v>
      </c>
      <c r="F18" s="11">
        <v>177593</v>
      </c>
      <c r="G18" s="11">
        <v>46364</v>
      </c>
      <c r="H18" s="11">
        <v>338855</v>
      </c>
      <c r="I18" s="11">
        <v>657201</v>
      </c>
    </row>
    <row r="19" spans="1:9" ht="12" customHeight="1">
      <c r="A19" s="12" t="s">
        <v>57</v>
      </c>
      <c r="B19" s="13">
        <v>4749</v>
      </c>
      <c r="C19" s="13">
        <v>39063</v>
      </c>
      <c r="D19" s="13">
        <v>2277926</v>
      </c>
      <c r="E19" s="13">
        <v>35752817</v>
      </c>
      <c r="F19" s="13">
        <v>80381758</v>
      </c>
      <c r="G19" s="13">
        <v>5010514</v>
      </c>
      <c r="H19" s="13">
        <v>16193696</v>
      </c>
      <c r="I19" s="13">
        <v>137338785</v>
      </c>
    </row>
    <row r="20" spans="1:9" ht="12" customHeight="1">
      <c r="A20" s="14" t="s">
        <v>398</v>
      </c>
      <c r="B20" s="15" t="s">
        <v>397</v>
      </c>
      <c r="C20" s="15" t="s">
        <v>397</v>
      </c>
      <c r="D20" s="15" t="s">
        <v>397</v>
      </c>
      <c r="E20" s="15">
        <v>12802753</v>
      </c>
      <c r="F20" s="15">
        <v>28770003</v>
      </c>
      <c r="G20" s="15">
        <v>1108761</v>
      </c>
      <c r="H20" s="15">
        <v>6562125</v>
      </c>
      <c r="I20" s="15">
        <v>49243642</v>
      </c>
    </row>
    <row r="21" ht="12" customHeight="1">
      <c r="A21" s="3" t="str">
        <f>"FY "&amp;RIGHT(A6,4)+1</f>
        <v>FY 2012</v>
      </c>
    </row>
    <row r="22" spans="1:9" ht="12" customHeight="1">
      <c r="A22" s="2" t="str">
        <f>"Oct "&amp;RIGHT(A6,4)</f>
        <v>Oct 2011</v>
      </c>
      <c r="B22" s="11" t="s">
        <v>397</v>
      </c>
      <c r="C22" s="11" t="s">
        <v>397</v>
      </c>
      <c r="D22" s="11" t="s">
        <v>397</v>
      </c>
      <c r="E22" s="11">
        <v>77832</v>
      </c>
      <c r="F22" s="11">
        <v>106485</v>
      </c>
      <c r="G22" s="11">
        <v>5800</v>
      </c>
      <c r="H22" s="11">
        <v>363934</v>
      </c>
      <c r="I22" s="11">
        <v>554051</v>
      </c>
    </row>
    <row r="23" spans="1:9" ht="12" customHeight="1">
      <c r="A23" s="2" t="str">
        <f>"Nov "&amp;RIGHT(A6,4)</f>
        <v>Nov 2011</v>
      </c>
      <c r="B23" s="11" t="s">
        <v>397</v>
      </c>
      <c r="C23" s="11" t="s">
        <v>397</v>
      </c>
      <c r="D23" s="11" t="s">
        <v>397</v>
      </c>
      <c r="E23" s="11">
        <v>11743</v>
      </c>
      <c r="F23" s="11">
        <v>14552</v>
      </c>
      <c r="G23" s="11">
        <v>2322</v>
      </c>
      <c r="H23" s="11">
        <v>312216</v>
      </c>
      <c r="I23" s="11">
        <v>340833</v>
      </c>
    </row>
    <row r="24" spans="1:9" ht="12" customHeight="1">
      <c r="A24" s="2" t="str">
        <f>"Dec "&amp;RIGHT(A6,4)</f>
        <v>Dec 2011</v>
      </c>
      <c r="B24" s="11" t="s">
        <v>397</v>
      </c>
      <c r="C24" s="11" t="s">
        <v>397</v>
      </c>
      <c r="D24" s="11" t="s">
        <v>397</v>
      </c>
      <c r="E24" s="11">
        <v>11455</v>
      </c>
      <c r="F24" s="11">
        <v>14361</v>
      </c>
      <c r="G24" s="11">
        <v>564</v>
      </c>
      <c r="H24" s="11">
        <v>248408</v>
      </c>
      <c r="I24" s="11">
        <v>274788</v>
      </c>
    </row>
    <row r="25" spans="1:9" ht="12" customHeight="1">
      <c r="A25" s="2" t="str">
        <f>"Jan "&amp;RIGHT(A6,4)+1</f>
        <v>Jan 2012</v>
      </c>
      <c r="B25" s="11" t="s">
        <v>397</v>
      </c>
      <c r="C25" s="11" t="s">
        <v>397</v>
      </c>
      <c r="D25" s="11" t="s">
        <v>397</v>
      </c>
      <c r="E25" s="11">
        <v>9800</v>
      </c>
      <c r="F25" s="11">
        <v>12670</v>
      </c>
      <c r="G25" s="11">
        <v>0</v>
      </c>
      <c r="H25" s="11">
        <v>333879</v>
      </c>
      <c r="I25" s="11">
        <v>356349</v>
      </c>
    </row>
    <row r="26" spans="1:9" ht="12" customHeight="1">
      <c r="A26" s="2" t="str">
        <f>"Feb "&amp;RIGHT(A6,4)+1</f>
        <v>Feb 2012</v>
      </c>
      <c r="B26" s="11" t="s">
        <v>397</v>
      </c>
      <c r="C26" s="11" t="s">
        <v>397</v>
      </c>
      <c r="D26" s="11" t="s">
        <v>397</v>
      </c>
      <c r="E26" s="11">
        <v>4436</v>
      </c>
      <c r="F26" s="11">
        <v>5223</v>
      </c>
      <c r="G26" s="11">
        <v>0</v>
      </c>
      <c r="H26" s="11">
        <v>356162</v>
      </c>
      <c r="I26" s="11">
        <v>365821</v>
      </c>
    </row>
    <row r="27" spans="1:9" ht="12" customHeight="1">
      <c r="A27" s="2" t="str">
        <f>"Mar "&amp;RIGHT(A6,4)+1</f>
        <v>Mar 2012</v>
      </c>
      <c r="B27" s="11" t="s">
        <v>397</v>
      </c>
      <c r="C27" s="11" t="s">
        <v>397</v>
      </c>
      <c r="D27" s="11" t="s">
        <v>397</v>
      </c>
      <c r="E27" s="11">
        <v>23657</v>
      </c>
      <c r="F27" s="11">
        <v>35046</v>
      </c>
      <c r="G27" s="11">
        <v>482</v>
      </c>
      <c r="H27" s="11">
        <v>377960</v>
      </c>
      <c r="I27" s="11">
        <v>437145</v>
      </c>
    </row>
    <row r="28" spans="1:9" ht="12" customHeight="1">
      <c r="A28" s="2" t="str">
        <f>"Apr "&amp;RIGHT(A6,4)+1</f>
        <v>Apr 2012</v>
      </c>
      <c r="B28" s="11" t="s">
        <v>397</v>
      </c>
      <c r="C28" s="11" t="s">
        <v>397</v>
      </c>
      <c r="D28" s="11" t="s">
        <v>397</v>
      </c>
      <c r="E28" s="11">
        <v>6498</v>
      </c>
      <c r="F28" s="11">
        <v>12919</v>
      </c>
      <c r="G28" s="11">
        <v>785</v>
      </c>
      <c r="H28" s="11">
        <v>305481</v>
      </c>
      <c r="I28" s="11">
        <v>325683</v>
      </c>
    </row>
    <row r="29" spans="1:9" ht="12" customHeight="1">
      <c r="A29" s="2" t="str">
        <f>"May "&amp;RIGHT(A6,4)+1</f>
        <v>May 2012</v>
      </c>
      <c r="B29" s="11" t="s">
        <v>397</v>
      </c>
      <c r="C29" s="11" t="s">
        <v>397</v>
      </c>
      <c r="D29" s="11" t="s">
        <v>397</v>
      </c>
      <c r="E29" s="11">
        <v>234716</v>
      </c>
      <c r="F29" s="11">
        <v>457219</v>
      </c>
      <c r="G29" s="11">
        <v>30167</v>
      </c>
      <c r="H29" s="11">
        <v>373092</v>
      </c>
      <c r="I29" s="11">
        <v>1095194</v>
      </c>
    </row>
    <row r="30" spans="1:9" ht="12" customHeight="1">
      <c r="A30" s="2" t="str">
        <f>"Jun "&amp;RIGHT(A6,4)+1</f>
        <v>Jun 2012</v>
      </c>
      <c r="B30" s="11" t="s">
        <v>397</v>
      </c>
      <c r="C30" s="11" t="s">
        <v>397</v>
      </c>
      <c r="D30" s="11" t="s">
        <v>397</v>
      </c>
      <c r="E30" s="11">
        <v>13726144</v>
      </c>
      <c r="F30" s="11">
        <v>30395272</v>
      </c>
      <c r="G30" s="11">
        <v>961000</v>
      </c>
      <c r="H30" s="11">
        <v>4665674</v>
      </c>
      <c r="I30" s="11">
        <v>49748090</v>
      </c>
    </row>
    <row r="31" spans="1:9" ht="12" customHeight="1">
      <c r="A31" s="2" t="str">
        <f>"Jul "&amp;RIGHT(A6,4)+1</f>
        <v>Jul 2012</v>
      </c>
      <c r="B31" s="11" t="s">
        <v>397</v>
      </c>
      <c r="C31" s="11" t="s">
        <v>397</v>
      </c>
      <c r="D31" s="11" t="s">
        <v>397</v>
      </c>
      <c r="E31" s="11" t="s">
        <v>397</v>
      </c>
      <c r="F31" s="11" t="s">
        <v>397</v>
      </c>
      <c r="G31" s="11" t="s">
        <v>397</v>
      </c>
      <c r="H31" s="11" t="s">
        <v>397</v>
      </c>
      <c r="I31" s="11" t="s">
        <v>397</v>
      </c>
    </row>
    <row r="32" spans="1:9" ht="12" customHeight="1">
      <c r="A32" s="2" t="str">
        <f>"Aug "&amp;RIGHT(A6,4)+1</f>
        <v>Aug 2012</v>
      </c>
      <c r="B32" s="11" t="s">
        <v>397</v>
      </c>
      <c r="C32" s="11" t="s">
        <v>397</v>
      </c>
      <c r="D32" s="11" t="s">
        <v>397</v>
      </c>
      <c r="E32" s="11" t="s">
        <v>397</v>
      </c>
      <c r="F32" s="11" t="s">
        <v>397</v>
      </c>
      <c r="G32" s="11" t="s">
        <v>397</v>
      </c>
      <c r="H32" s="11" t="s">
        <v>397</v>
      </c>
      <c r="I32" s="11" t="s">
        <v>397</v>
      </c>
    </row>
    <row r="33" spans="1:9" ht="12" customHeight="1">
      <c r="A33" s="2" t="str">
        <f>"Sep "&amp;RIGHT(A6,4)+1</f>
        <v>Sep 2012</v>
      </c>
      <c r="B33" s="11" t="s">
        <v>397</v>
      </c>
      <c r="C33" s="11" t="s">
        <v>397</v>
      </c>
      <c r="D33" s="11" t="s">
        <v>397</v>
      </c>
      <c r="E33" s="11" t="s">
        <v>397</v>
      </c>
      <c r="F33" s="11" t="s">
        <v>397</v>
      </c>
      <c r="G33" s="11" t="s">
        <v>397</v>
      </c>
      <c r="H33" s="11" t="s">
        <v>397</v>
      </c>
      <c r="I33" s="11" t="s">
        <v>397</v>
      </c>
    </row>
    <row r="34" spans="1:9" ht="12" customHeight="1">
      <c r="A34" s="12" t="s">
        <v>57</v>
      </c>
      <c r="B34" s="13" t="s">
        <v>397</v>
      </c>
      <c r="C34" s="13" t="s">
        <v>397</v>
      </c>
      <c r="D34" s="13" t="s">
        <v>397</v>
      </c>
      <c r="E34" s="13">
        <v>14106281</v>
      </c>
      <c r="F34" s="13">
        <v>31053747</v>
      </c>
      <c r="G34" s="13">
        <v>1001120</v>
      </c>
      <c r="H34" s="13">
        <v>7336806</v>
      </c>
      <c r="I34" s="13">
        <v>53497954</v>
      </c>
    </row>
    <row r="35" spans="1:9" ht="12" customHeight="1">
      <c r="A35" s="14" t="str">
        <f>"Total "&amp;MID(A20,7,LEN(A20)-13)&amp;" Months"</f>
        <v>Total 9 Months</v>
      </c>
      <c r="B35" s="15" t="s">
        <v>397</v>
      </c>
      <c r="C35" s="15" t="s">
        <v>397</v>
      </c>
      <c r="D35" s="15" t="s">
        <v>397</v>
      </c>
      <c r="E35" s="15">
        <v>14106281</v>
      </c>
      <c r="F35" s="15">
        <v>31053747</v>
      </c>
      <c r="G35" s="15">
        <v>1001120</v>
      </c>
      <c r="H35" s="15">
        <v>7336806</v>
      </c>
      <c r="I35" s="15">
        <v>53497954</v>
      </c>
    </row>
    <row r="36" spans="1:8" ht="12" customHeight="1">
      <c r="A36" s="33"/>
      <c r="B36" s="33"/>
      <c r="C36" s="33"/>
      <c r="D36" s="33"/>
      <c r="E36" s="33"/>
      <c r="F36" s="33"/>
      <c r="G36" s="33"/>
      <c r="H36" s="33"/>
    </row>
    <row r="37" spans="1:9" ht="69.75" customHeight="1">
      <c r="A37" s="53" t="s">
        <v>283</v>
      </c>
      <c r="B37" s="53"/>
      <c r="C37" s="53"/>
      <c r="D37" s="53"/>
      <c r="E37" s="53"/>
      <c r="F37" s="53"/>
      <c r="G37" s="53"/>
      <c r="H37" s="53"/>
      <c r="I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B5:I5"/>
    <mergeCell ref="A36:H36"/>
    <mergeCell ref="A37:I37"/>
    <mergeCell ref="A1:H1"/>
    <mergeCell ref="A2:H2"/>
    <mergeCell ref="A3:A4"/>
    <mergeCell ref="B3:B4"/>
    <mergeCell ref="C3:C4"/>
    <mergeCell ref="D3:D4"/>
    <mergeCell ref="E3:I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F38"/>
  <sheetViews>
    <sheetView showGridLines="0" zoomScalePageLayoutView="0" workbookViewId="0" topLeftCell="A1">
      <selection activeCell="A1" sqref="A1:E1"/>
    </sheetView>
  </sheetViews>
  <sheetFormatPr defaultColWidth="9.140625" defaultRowHeight="12.75"/>
  <cols>
    <col min="1" max="3" width="11.421875" style="0" customWidth="1"/>
    <col min="4" max="4" width="12.421875" style="0" customWidth="1"/>
    <col min="5" max="5" width="15.00390625" style="0" customWidth="1"/>
    <col min="6" max="6" width="11.421875" style="0" customWidth="1"/>
  </cols>
  <sheetData>
    <row r="1" spans="1:6" ht="12" customHeight="1">
      <c r="A1" s="42" t="s">
        <v>394</v>
      </c>
      <c r="B1" s="42"/>
      <c r="C1" s="42"/>
      <c r="D1" s="42"/>
      <c r="E1" s="42"/>
      <c r="F1" s="2" t="s">
        <v>395</v>
      </c>
    </row>
    <row r="2" spans="1:6" ht="12" customHeight="1">
      <c r="A2" s="44" t="s">
        <v>138</v>
      </c>
      <c r="B2" s="44"/>
      <c r="C2" s="44"/>
      <c r="D2" s="44"/>
      <c r="E2" s="44"/>
      <c r="F2" s="1"/>
    </row>
    <row r="3" spans="1:6" ht="24" customHeight="1">
      <c r="A3" s="46" t="s">
        <v>52</v>
      </c>
      <c r="B3" s="38" t="s">
        <v>239</v>
      </c>
      <c r="C3" s="38" t="s">
        <v>339</v>
      </c>
      <c r="D3" s="38" t="s">
        <v>240</v>
      </c>
      <c r="E3" s="38" t="s">
        <v>241</v>
      </c>
      <c r="F3" s="40" t="s">
        <v>242</v>
      </c>
    </row>
    <row r="4" spans="1:6" ht="24" customHeight="1">
      <c r="A4" s="47"/>
      <c r="B4" s="39"/>
      <c r="C4" s="39"/>
      <c r="D4" s="39"/>
      <c r="E4" s="39"/>
      <c r="F4" s="41"/>
    </row>
    <row r="5" spans="1:6" ht="12" customHeight="1">
      <c r="A5" s="1"/>
      <c r="B5" s="33" t="str">
        <f>REPT("-",55)&amp;" Dollars "&amp;REPT("-",60)</f>
        <v>------------------------------------------------------- Dollars ------------------------------------------------------------</v>
      </c>
      <c r="C5" s="33"/>
      <c r="D5" s="33"/>
      <c r="E5" s="33"/>
      <c r="F5" s="33"/>
    </row>
    <row r="6" ht="12" customHeight="1">
      <c r="A6" s="3" t="s">
        <v>396</v>
      </c>
    </row>
    <row r="7" spans="1:6" ht="12" customHeight="1">
      <c r="A7" s="2" t="str">
        <f>"Oct "&amp;RIGHT(A6,4)-1</f>
        <v>Oct 2010</v>
      </c>
      <c r="B7" s="11">
        <v>277072.28</v>
      </c>
      <c r="C7" s="11">
        <v>74038</v>
      </c>
      <c r="D7" s="11" t="s">
        <v>397</v>
      </c>
      <c r="E7" s="11" t="s">
        <v>397</v>
      </c>
      <c r="F7" s="11">
        <v>351110.28</v>
      </c>
    </row>
    <row r="8" spans="1:6" ht="12" customHeight="1">
      <c r="A8" s="2" t="str">
        <f>"Nov "&amp;RIGHT(A6,4)-1</f>
        <v>Nov 2010</v>
      </c>
      <c r="B8" s="11">
        <v>275230.38</v>
      </c>
      <c r="C8" s="11">
        <v>3326</v>
      </c>
      <c r="D8" s="11" t="s">
        <v>397</v>
      </c>
      <c r="E8" s="11" t="s">
        <v>397</v>
      </c>
      <c r="F8" s="11">
        <v>278556.38</v>
      </c>
    </row>
    <row r="9" spans="1:6" ht="12" customHeight="1">
      <c r="A9" s="2" t="str">
        <f>"Dec "&amp;RIGHT(A6,4)-1</f>
        <v>Dec 2010</v>
      </c>
      <c r="B9" s="11">
        <v>260267.78</v>
      </c>
      <c r="C9" s="11">
        <v>1199</v>
      </c>
      <c r="D9" s="11">
        <v>78108</v>
      </c>
      <c r="E9" s="11">
        <v>2296203</v>
      </c>
      <c r="F9" s="11">
        <v>2635777.78</v>
      </c>
    </row>
    <row r="10" spans="1:6" ht="12" customHeight="1">
      <c r="A10" s="2" t="str">
        <f>"Jan "&amp;RIGHT(A6,4)</f>
        <v>Jan 2011</v>
      </c>
      <c r="B10" s="11">
        <v>245065.19</v>
      </c>
      <c r="C10" s="11">
        <v>2019</v>
      </c>
      <c r="D10" s="11" t="s">
        <v>397</v>
      </c>
      <c r="E10" s="11" t="s">
        <v>397</v>
      </c>
      <c r="F10" s="11">
        <v>247084.19</v>
      </c>
    </row>
    <row r="11" spans="1:6" ht="12" customHeight="1">
      <c r="A11" s="2" t="str">
        <f>"Feb "&amp;RIGHT(A6,4)</f>
        <v>Feb 2011</v>
      </c>
      <c r="B11" s="11">
        <v>224192.94</v>
      </c>
      <c r="C11" s="11">
        <v>23975</v>
      </c>
      <c r="D11" s="11" t="s">
        <v>397</v>
      </c>
      <c r="E11" s="11" t="s">
        <v>397</v>
      </c>
      <c r="F11" s="11">
        <v>248167.94</v>
      </c>
    </row>
    <row r="12" spans="1:6" ht="12" customHeight="1">
      <c r="A12" s="2" t="str">
        <f>"Mar "&amp;RIGHT(A6,4)</f>
        <v>Mar 2011</v>
      </c>
      <c r="B12" s="11">
        <v>336879.06</v>
      </c>
      <c r="C12" s="11">
        <v>61333</v>
      </c>
      <c r="D12" s="11">
        <v>315373</v>
      </c>
      <c r="E12" s="11">
        <v>2119037</v>
      </c>
      <c r="F12" s="11">
        <v>2832622.06</v>
      </c>
    </row>
    <row r="13" spans="1:6" ht="12" customHeight="1">
      <c r="A13" s="2" t="str">
        <f>"Apr "&amp;RIGHT(A6,4)</f>
        <v>Apr 2011</v>
      </c>
      <c r="B13" s="11">
        <v>294187.08</v>
      </c>
      <c r="C13" s="11">
        <v>38887</v>
      </c>
      <c r="D13" s="11" t="s">
        <v>397</v>
      </c>
      <c r="E13" s="11" t="s">
        <v>397</v>
      </c>
      <c r="F13" s="11">
        <v>333074.08</v>
      </c>
    </row>
    <row r="14" spans="1:6" ht="12" customHeight="1">
      <c r="A14" s="2" t="str">
        <f>"May "&amp;RIGHT(A6,4)</f>
        <v>May 2011</v>
      </c>
      <c r="B14" s="11">
        <v>996367.18</v>
      </c>
      <c r="C14" s="11">
        <v>50447</v>
      </c>
      <c r="D14" s="11" t="s">
        <v>397</v>
      </c>
      <c r="E14" s="11" t="s">
        <v>397</v>
      </c>
      <c r="F14" s="11">
        <v>1046814.18</v>
      </c>
    </row>
    <row r="15" spans="1:6" ht="12" customHeight="1">
      <c r="A15" s="2" t="str">
        <f>"Jun "&amp;RIGHT(A6,4)</f>
        <v>Jun 2011</v>
      </c>
      <c r="B15" s="11">
        <v>112795449.96</v>
      </c>
      <c r="C15" s="11">
        <v>0</v>
      </c>
      <c r="D15" s="11">
        <v>8301956</v>
      </c>
      <c r="E15" s="11">
        <v>3100398</v>
      </c>
      <c r="F15" s="11">
        <v>124197803.96</v>
      </c>
    </row>
    <row r="16" spans="1:6" ht="12" customHeight="1">
      <c r="A16" s="2" t="str">
        <f>"Jul "&amp;RIGHT(A6,4)</f>
        <v>Jul 2011</v>
      </c>
      <c r="B16" s="11">
        <v>148966295.53</v>
      </c>
      <c r="C16" s="11">
        <v>12517.8</v>
      </c>
      <c r="D16" s="11" t="s">
        <v>397</v>
      </c>
      <c r="E16" s="11" t="s">
        <v>397</v>
      </c>
      <c r="F16" s="11">
        <v>148978813.33</v>
      </c>
    </row>
    <row r="17" spans="1:6" ht="12" customHeight="1">
      <c r="A17" s="2" t="str">
        <f>"Aug "&amp;RIGHT(A6,4)</f>
        <v>Aug 2011</v>
      </c>
      <c r="B17" s="11">
        <v>61505442.38</v>
      </c>
      <c r="C17" s="11">
        <v>40031.22</v>
      </c>
      <c r="D17" s="11" t="s">
        <v>397</v>
      </c>
      <c r="E17" s="11" t="s">
        <v>397</v>
      </c>
      <c r="F17" s="11">
        <v>61545473.6</v>
      </c>
    </row>
    <row r="18" spans="1:6" ht="12" customHeight="1">
      <c r="A18" s="2" t="str">
        <f>"Sep "&amp;RIGHT(A6,4)</f>
        <v>Sep 2011</v>
      </c>
      <c r="B18" s="11">
        <v>1064138.63</v>
      </c>
      <c r="C18" s="11">
        <v>848386.62</v>
      </c>
      <c r="D18" s="11">
        <v>24100579</v>
      </c>
      <c r="E18" s="11">
        <v>4172112</v>
      </c>
      <c r="F18" s="11">
        <v>30185216.25</v>
      </c>
    </row>
    <row r="19" spans="1:6" ht="12" customHeight="1">
      <c r="A19" s="12" t="s">
        <v>57</v>
      </c>
      <c r="B19" s="13">
        <v>327240588.39</v>
      </c>
      <c r="C19" s="13">
        <v>1156159.64</v>
      </c>
      <c r="D19" s="13">
        <v>32796016</v>
      </c>
      <c r="E19" s="13">
        <v>11687750</v>
      </c>
      <c r="F19" s="13">
        <v>372880514.03</v>
      </c>
    </row>
    <row r="20" spans="1:6" ht="12" customHeight="1">
      <c r="A20" s="14" t="s">
        <v>398</v>
      </c>
      <c r="B20" s="15">
        <v>115704711.85</v>
      </c>
      <c r="C20" s="15">
        <v>255224</v>
      </c>
      <c r="D20" s="15">
        <v>8695437</v>
      </c>
      <c r="E20" s="15">
        <v>7515638</v>
      </c>
      <c r="F20" s="15">
        <v>132171010.85</v>
      </c>
    </row>
    <row r="21" ht="12" customHeight="1">
      <c r="A21" s="3" t="str">
        <f>"FY "&amp;RIGHT(A6,4)+1</f>
        <v>FY 2012</v>
      </c>
    </row>
    <row r="22" spans="1:6" ht="12" customHeight="1">
      <c r="A22" s="2" t="str">
        <f>"Oct "&amp;RIGHT(A6,4)</f>
        <v>Oct 2011</v>
      </c>
      <c r="B22" s="11">
        <v>718816.48</v>
      </c>
      <c r="C22" s="11">
        <v>52118.68</v>
      </c>
      <c r="D22" s="11" t="s">
        <v>397</v>
      </c>
      <c r="E22" s="11" t="s">
        <v>397</v>
      </c>
      <c r="F22" s="11">
        <v>770935.16</v>
      </c>
    </row>
    <row r="23" spans="1:6" ht="12" customHeight="1">
      <c r="A23" s="2" t="str">
        <f>"Nov "&amp;RIGHT(A6,4)</f>
        <v>Nov 2011</v>
      </c>
      <c r="B23" s="11">
        <v>285794.09</v>
      </c>
      <c r="C23" s="11">
        <v>21368.16</v>
      </c>
      <c r="D23" s="11" t="s">
        <v>397</v>
      </c>
      <c r="E23" s="11" t="s">
        <v>397</v>
      </c>
      <c r="F23" s="11">
        <v>307162.25</v>
      </c>
    </row>
    <row r="24" spans="1:6" ht="12" customHeight="1">
      <c r="A24" s="2" t="str">
        <f>"Dec "&amp;RIGHT(A6,4)</f>
        <v>Dec 2011</v>
      </c>
      <c r="B24" s="11">
        <v>235466.07</v>
      </c>
      <c r="C24" s="11">
        <v>52651.45</v>
      </c>
      <c r="D24" s="11">
        <v>130716</v>
      </c>
      <c r="E24" s="11">
        <v>1505576</v>
      </c>
      <c r="F24" s="11">
        <v>1924409.52</v>
      </c>
    </row>
    <row r="25" spans="1:6" ht="12" customHeight="1">
      <c r="A25" s="2" t="str">
        <f>"Jan "&amp;RIGHT(A6,4)+1</f>
        <v>Jan 2012</v>
      </c>
      <c r="B25" s="11">
        <v>293072.29</v>
      </c>
      <c r="C25" s="11">
        <v>6841.42</v>
      </c>
      <c r="D25" s="11" t="s">
        <v>397</v>
      </c>
      <c r="E25" s="11" t="s">
        <v>397</v>
      </c>
      <c r="F25" s="11">
        <v>299913.71</v>
      </c>
    </row>
    <row r="26" spans="1:6" ht="12" customHeight="1">
      <c r="A26" s="2" t="str">
        <f>"Feb "&amp;RIGHT(A6,4)+1</f>
        <v>Feb 2012</v>
      </c>
      <c r="B26" s="11">
        <v>276664.76</v>
      </c>
      <c r="C26" s="11">
        <v>40604.36</v>
      </c>
      <c r="D26" s="11" t="s">
        <v>397</v>
      </c>
      <c r="E26" s="11" t="s">
        <v>397</v>
      </c>
      <c r="F26" s="11">
        <v>317269.12</v>
      </c>
    </row>
    <row r="27" spans="1:6" ht="12" customHeight="1">
      <c r="A27" s="2" t="str">
        <f>"Mar "&amp;RIGHT(A6,4)+1</f>
        <v>Mar 2012</v>
      </c>
      <c r="B27" s="11">
        <v>418703.6</v>
      </c>
      <c r="C27" s="11">
        <v>6638.84</v>
      </c>
      <c r="D27" s="11">
        <v>145503</v>
      </c>
      <c r="E27" s="11">
        <v>1682451</v>
      </c>
      <c r="F27" s="11">
        <v>2253296.44</v>
      </c>
    </row>
    <row r="28" spans="1:6" ht="12" customHeight="1">
      <c r="A28" s="2" t="str">
        <f>"Apr "&amp;RIGHT(A6,4)+1</f>
        <v>Apr 2012</v>
      </c>
      <c r="B28" s="11">
        <v>270262.23</v>
      </c>
      <c r="C28" s="11">
        <v>98006.23</v>
      </c>
      <c r="D28" s="11" t="s">
        <v>397</v>
      </c>
      <c r="E28" s="11" t="s">
        <v>397</v>
      </c>
      <c r="F28" s="11">
        <v>368268.46</v>
      </c>
    </row>
    <row r="29" spans="1:6" ht="12" customHeight="1">
      <c r="A29" s="2" t="str">
        <f>"May "&amp;RIGHT(A6,4)+1</f>
        <v>May 2012</v>
      </c>
      <c r="B29" s="11">
        <v>2198629.27</v>
      </c>
      <c r="C29" s="11">
        <v>17226.35</v>
      </c>
      <c r="D29" s="11" t="s">
        <v>397</v>
      </c>
      <c r="E29" s="11" t="s">
        <v>397</v>
      </c>
      <c r="F29" s="11">
        <v>2215855.62</v>
      </c>
    </row>
    <row r="30" spans="1:6" ht="12" customHeight="1">
      <c r="A30" s="2" t="str">
        <f>"Jun "&amp;RIGHT(A6,4)+1</f>
        <v>Jun 2012</v>
      </c>
      <c r="B30" s="11">
        <v>123629274.39</v>
      </c>
      <c r="C30" s="11">
        <v>46045.79</v>
      </c>
      <c r="D30" s="11">
        <v>6136275</v>
      </c>
      <c r="E30" s="11">
        <v>3819025</v>
      </c>
      <c r="F30" s="11">
        <v>133630620.18</v>
      </c>
    </row>
    <row r="31" spans="1:6" ht="12" customHeight="1">
      <c r="A31" s="2" t="str">
        <f>"Jul "&amp;RIGHT(A6,4)+1</f>
        <v>Jul 2012</v>
      </c>
      <c r="B31" s="11" t="s">
        <v>397</v>
      </c>
      <c r="C31" s="11" t="s">
        <v>397</v>
      </c>
      <c r="D31" s="11" t="s">
        <v>397</v>
      </c>
      <c r="E31" s="11" t="s">
        <v>397</v>
      </c>
      <c r="F31" s="11" t="s">
        <v>397</v>
      </c>
    </row>
    <row r="32" spans="1:6" ht="12" customHeight="1">
      <c r="A32" s="2" t="str">
        <f>"Aug "&amp;RIGHT(A6,4)+1</f>
        <v>Aug 2012</v>
      </c>
      <c r="B32" s="11" t="s">
        <v>397</v>
      </c>
      <c r="C32" s="11" t="s">
        <v>397</v>
      </c>
      <c r="D32" s="11" t="s">
        <v>397</v>
      </c>
      <c r="E32" s="11" t="s">
        <v>397</v>
      </c>
      <c r="F32" s="11" t="s">
        <v>397</v>
      </c>
    </row>
    <row r="33" spans="1:6" ht="12" customHeight="1">
      <c r="A33" s="2" t="str">
        <f>"Sep "&amp;RIGHT(A6,4)+1</f>
        <v>Sep 2012</v>
      </c>
      <c r="B33" s="11" t="s">
        <v>397</v>
      </c>
      <c r="C33" s="11" t="s">
        <v>397</v>
      </c>
      <c r="D33" s="11" t="s">
        <v>397</v>
      </c>
      <c r="E33" s="11" t="s">
        <v>397</v>
      </c>
      <c r="F33" s="11" t="s">
        <v>397</v>
      </c>
    </row>
    <row r="34" spans="1:6" ht="12" customHeight="1">
      <c r="A34" s="12" t="s">
        <v>57</v>
      </c>
      <c r="B34" s="13">
        <v>128326683.18</v>
      </c>
      <c r="C34" s="13">
        <v>341501.28</v>
      </c>
      <c r="D34" s="13">
        <v>6412494</v>
      </c>
      <c r="E34" s="13">
        <v>7007052</v>
      </c>
      <c r="F34" s="13">
        <v>142087730.46</v>
      </c>
    </row>
    <row r="35" spans="1:6" ht="12" customHeight="1">
      <c r="A35" s="14" t="str">
        <f>"Total "&amp;MID(A20,7,LEN(A20)-13)&amp;" Months"</f>
        <v>Total 9 Months</v>
      </c>
      <c r="B35" s="15">
        <v>128326683.18</v>
      </c>
      <c r="C35" s="15">
        <v>341501.28</v>
      </c>
      <c r="D35" s="15">
        <v>6412494</v>
      </c>
      <c r="E35" s="15">
        <v>7007052</v>
      </c>
      <c r="F35" s="15">
        <v>142087730.46</v>
      </c>
    </row>
    <row r="36" spans="1:5" ht="12" customHeight="1">
      <c r="A36" s="33"/>
      <c r="B36" s="33"/>
      <c r="C36" s="33"/>
      <c r="D36" s="33"/>
      <c r="E36" s="33"/>
    </row>
    <row r="37" spans="1:6" ht="84.75" customHeight="1">
      <c r="A37" s="53" t="s">
        <v>376</v>
      </c>
      <c r="B37" s="53"/>
      <c r="C37" s="53"/>
      <c r="D37" s="53"/>
      <c r="E37" s="53"/>
      <c r="F37" s="53"/>
    </row>
    <row r="38" ht="12.75" customHeight="1">
      <c r="A38" s="26"/>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1">
    <mergeCell ref="F3:F4"/>
    <mergeCell ref="B5:F5"/>
    <mergeCell ref="A36:E36"/>
    <mergeCell ref="A37:F37"/>
    <mergeCell ref="A1:E1"/>
    <mergeCell ref="A2:E2"/>
    <mergeCell ref="A3:A4"/>
    <mergeCell ref="B3:B4"/>
    <mergeCell ref="C3:C4"/>
    <mergeCell ref="D3:D4"/>
    <mergeCell ref="E3:E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I36"/>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42" t="s">
        <v>394</v>
      </c>
      <c r="B1" s="42"/>
      <c r="C1" s="42"/>
      <c r="D1" s="42"/>
      <c r="E1" s="42"/>
      <c r="F1" s="42"/>
      <c r="G1" s="42"/>
      <c r="H1" s="42"/>
      <c r="I1" s="2" t="s">
        <v>395</v>
      </c>
    </row>
    <row r="2" spans="1:9" ht="12" customHeight="1">
      <c r="A2" s="44" t="s">
        <v>139</v>
      </c>
      <c r="B2" s="44"/>
      <c r="C2" s="44"/>
      <c r="D2" s="44"/>
      <c r="E2" s="44"/>
      <c r="F2" s="44"/>
      <c r="G2" s="44"/>
      <c r="H2" s="44"/>
      <c r="I2" s="1"/>
    </row>
    <row r="3" spans="1:9" ht="24" customHeight="1">
      <c r="A3" s="46" t="s">
        <v>52</v>
      </c>
      <c r="B3" s="48" t="s">
        <v>140</v>
      </c>
      <c r="C3" s="54"/>
      <c r="D3" s="49"/>
      <c r="E3" s="38" t="s">
        <v>20</v>
      </c>
      <c r="F3" s="38" t="s">
        <v>141</v>
      </c>
      <c r="G3" s="38" t="s">
        <v>142</v>
      </c>
      <c r="H3" s="38" t="s">
        <v>143</v>
      </c>
      <c r="I3" s="40" t="s">
        <v>144</v>
      </c>
    </row>
    <row r="4" spans="1:9" ht="24" customHeight="1">
      <c r="A4" s="47"/>
      <c r="B4" s="10" t="s">
        <v>145</v>
      </c>
      <c r="C4" s="10" t="s">
        <v>90</v>
      </c>
      <c r="D4" s="10" t="s">
        <v>57</v>
      </c>
      <c r="E4" s="39"/>
      <c r="F4" s="39"/>
      <c r="G4" s="39"/>
      <c r="H4" s="39"/>
      <c r="I4" s="41"/>
    </row>
    <row r="5" spans="1:9" ht="12" customHeight="1">
      <c r="A5" s="1"/>
      <c r="B5" s="33" t="str">
        <f>REPT("-",90)&amp;" Dollars "&amp;REPT("-",94)</f>
        <v>------------------------------------------------------------------------------------------ Dollars ----------------------------------------------------------------------------------------------</v>
      </c>
      <c r="C5" s="33"/>
      <c r="D5" s="33"/>
      <c r="E5" s="33"/>
      <c r="F5" s="33"/>
      <c r="G5" s="33"/>
      <c r="H5" s="33"/>
      <c r="I5" s="33"/>
    </row>
    <row r="6" ht="12" customHeight="1">
      <c r="A6" s="3" t="s">
        <v>396</v>
      </c>
    </row>
    <row r="7" spans="1:9" ht="12" customHeight="1">
      <c r="A7" s="2" t="str">
        <f>"Oct "&amp;RIGHT(A6,4)-1</f>
        <v>Oct 2010</v>
      </c>
      <c r="B7" s="11">
        <v>161057960.4</v>
      </c>
      <c r="C7" s="11">
        <v>949880182.33</v>
      </c>
      <c r="D7" s="11">
        <v>1110938142.73</v>
      </c>
      <c r="E7" s="11">
        <v>0</v>
      </c>
      <c r="F7" s="11">
        <v>330963350.12</v>
      </c>
      <c r="G7" s="11">
        <v>215573497.03</v>
      </c>
      <c r="H7" s="11">
        <v>277072.28</v>
      </c>
      <c r="I7" s="11">
        <v>1657752062.16</v>
      </c>
    </row>
    <row r="8" spans="1:9" ht="12" customHeight="1">
      <c r="A8" s="2" t="str">
        <f>"Nov "&amp;RIGHT(A6,4)-1</f>
        <v>Nov 2010</v>
      </c>
      <c r="B8" s="11">
        <v>144622711</v>
      </c>
      <c r="C8" s="11">
        <v>855693759.49</v>
      </c>
      <c r="D8" s="11">
        <v>1000316470.49</v>
      </c>
      <c r="E8" s="11">
        <v>0</v>
      </c>
      <c r="F8" s="11">
        <v>302515229.11</v>
      </c>
      <c r="G8" s="11">
        <v>205787706.51</v>
      </c>
      <c r="H8" s="11">
        <v>275230.38</v>
      </c>
      <c r="I8" s="11">
        <v>1508894636.49</v>
      </c>
    </row>
    <row r="9" spans="1:9" ht="12" customHeight="1">
      <c r="A9" s="2" t="str">
        <f>"Dec "&amp;RIGHT(A6,4)-1</f>
        <v>Dec 2010</v>
      </c>
      <c r="B9" s="11">
        <v>110656380.29</v>
      </c>
      <c r="C9" s="11">
        <v>649598810.57</v>
      </c>
      <c r="D9" s="11">
        <v>760255190.86</v>
      </c>
      <c r="E9" s="11">
        <v>0</v>
      </c>
      <c r="F9" s="11">
        <v>223115371.89</v>
      </c>
      <c r="G9" s="11">
        <v>234479505.6</v>
      </c>
      <c r="H9" s="11">
        <v>2634578.78</v>
      </c>
      <c r="I9" s="11">
        <v>1220484647.13</v>
      </c>
    </row>
    <row r="10" spans="1:9" ht="12" customHeight="1">
      <c r="A10" s="2" t="str">
        <f>"Jan "&amp;RIGHT(A6,4)</f>
        <v>Jan 2011</v>
      </c>
      <c r="B10" s="11">
        <v>142790812.51</v>
      </c>
      <c r="C10" s="11">
        <v>852797841.79</v>
      </c>
      <c r="D10" s="11">
        <v>995588654.3</v>
      </c>
      <c r="E10" s="11">
        <v>0</v>
      </c>
      <c r="F10" s="11">
        <v>284885542.5</v>
      </c>
      <c r="G10" s="11">
        <v>200476749.38</v>
      </c>
      <c r="H10" s="11">
        <v>245065.19</v>
      </c>
      <c r="I10" s="11">
        <v>1481196011.37</v>
      </c>
    </row>
    <row r="11" spans="1:9" ht="12" customHeight="1">
      <c r="A11" s="2" t="str">
        <f>"Feb "&amp;RIGHT(A6,4)</f>
        <v>Feb 2011</v>
      </c>
      <c r="B11" s="11">
        <v>140146485.57</v>
      </c>
      <c r="C11" s="11">
        <v>844264481.8</v>
      </c>
      <c r="D11" s="11">
        <v>984410967.37</v>
      </c>
      <c r="E11" s="11">
        <v>0</v>
      </c>
      <c r="F11" s="11">
        <v>286112742.7</v>
      </c>
      <c r="G11" s="11">
        <v>197250848.15</v>
      </c>
      <c r="H11" s="11">
        <v>224192.94</v>
      </c>
      <c r="I11" s="11">
        <v>1467998751.16</v>
      </c>
    </row>
    <row r="12" spans="1:9" ht="12" customHeight="1">
      <c r="A12" s="2" t="str">
        <f>"Mar "&amp;RIGHT(A6,4)</f>
        <v>Mar 2011</v>
      </c>
      <c r="B12" s="11">
        <v>166580114.17</v>
      </c>
      <c r="C12" s="11">
        <v>1003190776.65</v>
      </c>
      <c r="D12" s="11">
        <v>1169770890.82</v>
      </c>
      <c r="E12" s="11">
        <v>0</v>
      </c>
      <c r="F12" s="11">
        <v>348431990.92</v>
      </c>
      <c r="G12" s="11">
        <v>281164672.22</v>
      </c>
      <c r="H12" s="11">
        <v>2771289.06</v>
      </c>
      <c r="I12" s="11">
        <v>1802138843.02</v>
      </c>
    </row>
    <row r="13" spans="1:9" ht="12" customHeight="1">
      <c r="A13" s="2" t="str">
        <f>"Apr "&amp;RIGHT(A6,4)</f>
        <v>Apr 2011</v>
      </c>
      <c r="B13" s="11">
        <v>141503808.56</v>
      </c>
      <c r="C13" s="11">
        <v>849984884.96</v>
      </c>
      <c r="D13" s="11">
        <v>991488693.52</v>
      </c>
      <c r="E13" s="11">
        <v>0</v>
      </c>
      <c r="F13" s="11">
        <v>303387923.12</v>
      </c>
      <c r="G13" s="11">
        <v>215938150.65</v>
      </c>
      <c r="H13" s="11">
        <v>294187.08</v>
      </c>
      <c r="I13" s="11">
        <v>1511108954.37</v>
      </c>
    </row>
    <row r="14" spans="1:9" ht="12" customHeight="1">
      <c r="A14" s="2" t="str">
        <f>"May "&amp;RIGHT(A6,4)</f>
        <v>May 2011</v>
      </c>
      <c r="B14" s="11">
        <v>158100802.78</v>
      </c>
      <c r="C14" s="11">
        <v>953354111.27</v>
      </c>
      <c r="D14" s="11">
        <v>1111454914.05</v>
      </c>
      <c r="E14" s="11">
        <v>0</v>
      </c>
      <c r="F14" s="11">
        <v>343632416.77</v>
      </c>
      <c r="G14" s="11">
        <v>221086964.51</v>
      </c>
      <c r="H14" s="11">
        <v>996367.18</v>
      </c>
      <c r="I14" s="11">
        <v>1677170662.51</v>
      </c>
    </row>
    <row r="15" spans="1:9" ht="12" customHeight="1">
      <c r="A15" s="2" t="str">
        <f>"Jun "&amp;RIGHT(A6,4)</f>
        <v>Jun 2011</v>
      </c>
      <c r="B15" s="11">
        <v>41294136.84</v>
      </c>
      <c r="C15" s="11">
        <v>266642674.07</v>
      </c>
      <c r="D15" s="11">
        <v>307936810.91</v>
      </c>
      <c r="E15" s="11">
        <v>0</v>
      </c>
      <c r="F15" s="11">
        <v>97594701.17</v>
      </c>
      <c r="G15" s="11">
        <v>232160551.95</v>
      </c>
      <c r="H15" s="11">
        <v>124197803.96</v>
      </c>
      <c r="I15" s="11">
        <v>761889867.99</v>
      </c>
    </row>
    <row r="16" spans="1:9" ht="12" customHeight="1">
      <c r="A16" s="2" t="str">
        <f>"Jul "&amp;RIGHT(A6,4)</f>
        <v>Jul 2011</v>
      </c>
      <c r="B16" s="11">
        <v>4808368.91</v>
      </c>
      <c r="C16" s="11">
        <v>41542882.9</v>
      </c>
      <c r="D16" s="11">
        <v>46351251.81</v>
      </c>
      <c r="E16" s="11">
        <v>0</v>
      </c>
      <c r="F16" s="11">
        <v>18041952.44</v>
      </c>
      <c r="G16" s="11">
        <v>171768842.25</v>
      </c>
      <c r="H16" s="11">
        <v>148966295.53</v>
      </c>
      <c r="I16" s="11">
        <v>385128342.03</v>
      </c>
    </row>
    <row r="17" spans="1:9" ht="12" customHeight="1">
      <c r="A17" s="2" t="str">
        <f>"Aug "&amp;RIGHT(A6,4)</f>
        <v>Aug 2011</v>
      </c>
      <c r="B17" s="11">
        <v>59781828.07</v>
      </c>
      <c r="C17" s="11">
        <v>378986696.61</v>
      </c>
      <c r="D17" s="11">
        <v>438768524.68</v>
      </c>
      <c r="E17" s="11">
        <v>0</v>
      </c>
      <c r="F17" s="11">
        <v>134495300.8</v>
      </c>
      <c r="G17" s="11">
        <v>200350263.59</v>
      </c>
      <c r="H17" s="11">
        <v>61505442.38</v>
      </c>
      <c r="I17" s="11">
        <v>835119531.45</v>
      </c>
    </row>
    <row r="18" spans="1:9" ht="12" customHeight="1">
      <c r="A18" s="2" t="str">
        <f>"Sep "&amp;RIGHT(A6,4)</f>
        <v>Sep 2011</v>
      </c>
      <c r="B18" s="11">
        <v>165857169.99</v>
      </c>
      <c r="C18" s="11">
        <v>1021837306.84</v>
      </c>
      <c r="D18" s="11">
        <v>1187694476.83</v>
      </c>
      <c r="E18" s="11">
        <v>0</v>
      </c>
      <c r="F18" s="11">
        <v>361053833.49</v>
      </c>
      <c r="G18" s="11">
        <v>245828147.68</v>
      </c>
      <c r="H18" s="11">
        <v>29336829.63</v>
      </c>
      <c r="I18" s="11">
        <v>1823913287.63</v>
      </c>
    </row>
    <row r="19" spans="1:9" ht="12" customHeight="1">
      <c r="A19" s="12" t="s">
        <v>57</v>
      </c>
      <c r="B19" s="13">
        <v>1437200579.09</v>
      </c>
      <c r="C19" s="13">
        <v>8667774409.28</v>
      </c>
      <c r="D19" s="13">
        <v>10104974988.37</v>
      </c>
      <c r="E19" s="13">
        <v>0</v>
      </c>
      <c r="F19" s="13">
        <v>3034230355.03</v>
      </c>
      <c r="G19" s="13">
        <v>2621865899.52</v>
      </c>
      <c r="H19" s="13">
        <v>371724354.39</v>
      </c>
      <c r="I19" s="13">
        <v>16132795597.31</v>
      </c>
    </row>
    <row r="20" spans="1:9" ht="12" customHeight="1">
      <c r="A20" s="14" t="s">
        <v>398</v>
      </c>
      <c r="B20" s="15">
        <v>1206753212.12</v>
      </c>
      <c r="C20" s="15">
        <v>7225407522.93</v>
      </c>
      <c r="D20" s="15">
        <v>8432160735.05</v>
      </c>
      <c r="E20" s="15">
        <v>0</v>
      </c>
      <c r="F20" s="15">
        <v>2520639268.3</v>
      </c>
      <c r="G20" s="15">
        <v>2003918646</v>
      </c>
      <c r="H20" s="15">
        <v>131915786.85</v>
      </c>
      <c r="I20" s="15">
        <v>13088634436.2</v>
      </c>
    </row>
    <row r="21" ht="12" customHeight="1">
      <c r="A21" s="3" t="str">
        <f>"FY "&amp;RIGHT(A6,4)+1</f>
        <v>FY 2012</v>
      </c>
    </row>
    <row r="22" spans="1:9" ht="12" customHeight="1">
      <c r="A22" s="2" t="str">
        <f>"Oct "&amp;RIGHT(A6,4)</f>
        <v>Oct 2011</v>
      </c>
      <c r="B22" s="11">
        <v>159920604.01</v>
      </c>
      <c r="C22" s="11">
        <v>982281974.73</v>
      </c>
      <c r="D22" s="11">
        <v>1142202578.74</v>
      </c>
      <c r="E22" s="11">
        <v>0</v>
      </c>
      <c r="F22" s="11">
        <v>354321729.73</v>
      </c>
      <c r="G22" s="11">
        <v>223132366.78</v>
      </c>
      <c r="H22" s="11">
        <v>718816.48</v>
      </c>
      <c r="I22" s="11">
        <v>1720375491.73</v>
      </c>
    </row>
    <row r="23" spans="1:9" ht="12" customHeight="1">
      <c r="A23" s="2" t="str">
        <f>"Nov "&amp;RIGHT(A6,4)</f>
        <v>Nov 2011</v>
      </c>
      <c r="B23" s="11">
        <v>146518698.21</v>
      </c>
      <c r="C23" s="11">
        <v>904185293.62</v>
      </c>
      <c r="D23" s="11">
        <v>1050703991.83</v>
      </c>
      <c r="E23" s="11">
        <v>0</v>
      </c>
      <c r="F23" s="11">
        <v>332636145.45</v>
      </c>
      <c r="G23" s="11">
        <v>215015799.07</v>
      </c>
      <c r="H23" s="11">
        <v>285794.09</v>
      </c>
      <c r="I23" s="11">
        <v>1598641730.44</v>
      </c>
    </row>
    <row r="24" spans="1:9" ht="12" customHeight="1">
      <c r="A24" s="2" t="str">
        <f>"Dec "&amp;RIGHT(A6,4)</f>
        <v>Dec 2011</v>
      </c>
      <c r="B24" s="11">
        <v>113414823.58</v>
      </c>
      <c r="C24" s="11">
        <v>694074578.29</v>
      </c>
      <c r="D24" s="11">
        <v>807489401.87</v>
      </c>
      <c r="E24" s="11">
        <v>0</v>
      </c>
      <c r="F24" s="11">
        <v>251450862.49</v>
      </c>
      <c r="G24" s="11">
        <v>234542212.55</v>
      </c>
      <c r="H24" s="11">
        <v>1871758.07</v>
      </c>
      <c r="I24" s="11">
        <v>1295354234.98</v>
      </c>
    </row>
    <row r="25" spans="1:9" ht="12" customHeight="1">
      <c r="A25" s="2" t="str">
        <f>"Jan "&amp;RIGHT(A6,4)+1</f>
        <v>Jan 2012</v>
      </c>
      <c r="B25" s="11">
        <v>152332920.42</v>
      </c>
      <c r="C25" s="11">
        <v>943190586.77</v>
      </c>
      <c r="D25" s="11">
        <v>1095523507.19</v>
      </c>
      <c r="E25" s="11">
        <v>0</v>
      </c>
      <c r="F25" s="11">
        <v>336852566.45</v>
      </c>
      <c r="G25" s="11">
        <v>221783166.61</v>
      </c>
      <c r="H25" s="11">
        <v>293072.29</v>
      </c>
      <c r="I25" s="11">
        <v>1654452312.54</v>
      </c>
    </row>
    <row r="26" spans="1:9" ht="12" customHeight="1">
      <c r="A26" s="2" t="str">
        <f>"Feb "&amp;RIGHT(A6,4)+1</f>
        <v>Feb 2012</v>
      </c>
      <c r="B26" s="11">
        <v>156251440.72</v>
      </c>
      <c r="C26" s="11">
        <v>978993171.65</v>
      </c>
      <c r="D26" s="11">
        <v>1135244612.37</v>
      </c>
      <c r="E26" s="11">
        <v>0</v>
      </c>
      <c r="F26" s="11">
        <v>354017327.53</v>
      </c>
      <c r="G26" s="11">
        <v>225094850.86</v>
      </c>
      <c r="H26" s="11">
        <v>276664.76</v>
      </c>
      <c r="I26" s="11">
        <v>1714633455.52</v>
      </c>
    </row>
    <row r="27" spans="1:9" ht="12" customHeight="1">
      <c r="A27" s="2" t="str">
        <f>"Mar "&amp;RIGHT(A6,4)+1</f>
        <v>Mar 2012</v>
      </c>
      <c r="B27" s="11">
        <v>157436727.22</v>
      </c>
      <c r="C27" s="11">
        <v>985241256.34</v>
      </c>
      <c r="D27" s="11">
        <v>1142677983.56</v>
      </c>
      <c r="E27" s="11">
        <v>0</v>
      </c>
      <c r="F27" s="11">
        <v>358443524.11</v>
      </c>
      <c r="G27" s="11">
        <v>277689656.59</v>
      </c>
      <c r="H27" s="11">
        <v>2246657.6</v>
      </c>
      <c r="I27" s="11">
        <v>1781057821.86</v>
      </c>
    </row>
    <row r="28" spans="1:9" ht="12" customHeight="1">
      <c r="A28" s="2" t="str">
        <f>"Apr "&amp;RIGHT(A6,4)+1</f>
        <v>Apr 2012</v>
      </c>
      <c r="B28" s="11">
        <v>139678414.57</v>
      </c>
      <c r="C28" s="11">
        <v>877451761.38</v>
      </c>
      <c r="D28" s="11">
        <v>1017130175.95</v>
      </c>
      <c r="E28" s="11">
        <v>0</v>
      </c>
      <c r="F28" s="11">
        <v>324775031.68</v>
      </c>
      <c r="G28" s="11">
        <v>224579499.91</v>
      </c>
      <c r="H28" s="11">
        <v>270262.23</v>
      </c>
      <c r="I28" s="11">
        <v>1566754969.77</v>
      </c>
    </row>
    <row r="29" spans="1:9" ht="12" customHeight="1">
      <c r="A29" s="2" t="str">
        <f>"May "&amp;RIGHT(A6,4)+1</f>
        <v>May 2012</v>
      </c>
      <c r="B29" s="11">
        <v>155138215.9</v>
      </c>
      <c r="C29" s="11">
        <v>981914649.43</v>
      </c>
      <c r="D29" s="11">
        <v>1137052865.33</v>
      </c>
      <c r="E29" s="11">
        <v>0</v>
      </c>
      <c r="F29" s="11">
        <v>365130502.54</v>
      </c>
      <c r="G29" s="11">
        <v>235840020.28</v>
      </c>
      <c r="H29" s="11">
        <v>2198629.27</v>
      </c>
      <c r="I29" s="11">
        <v>1740222017.42</v>
      </c>
    </row>
    <row r="30" spans="1:9" ht="12" customHeight="1">
      <c r="A30" s="2" t="str">
        <f>"Jun "&amp;RIGHT(A6,4)+1</f>
        <v>Jun 2012</v>
      </c>
      <c r="B30" s="11">
        <v>36484805.2009</v>
      </c>
      <c r="C30" s="11">
        <v>244485642.6635</v>
      </c>
      <c r="D30" s="11">
        <v>280970447.8644</v>
      </c>
      <c r="E30" s="11">
        <v>0</v>
      </c>
      <c r="F30" s="11">
        <v>91396975.9838</v>
      </c>
      <c r="G30" s="11">
        <v>240261530.26</v>
      </c>
      <c r="H30" s="11">
        <v>133584574.39</v>
      </c>
      <c r="I30" s="11">
        <v>746213528.4982</v>
      </c>
    </row>
    <row r="31" spans="1:9" ht="12" customHeight="1">
      <c r="A31" s="2" t="str">
        <f>"Jul "&amp;RIGHT(A6,4)+1</f>
        <v>Jul 2012</v>
      </c>
      <c r="B31" s="11" t="s">
        <v>397</v>
      </c>
      <c r="C31" s="11" t="s">
        <v>397</v>
      </c>
      <c r="D31" s="11" t="s">
        <v>397</v>
      </c>
      <c r="E31" s="11" t="s">
        <v>397</v>
      </c>
      <c r="F31" s="11" t="s">
        <v>397</v>
      </c>
      <c r="G31" s="11" t="s">
        <v>397</v>
      </c>
      <c r="H31" s="11" t="s">
        <v>397</v>
      </c>
      <c r="I31" s="11" t="s">
        <v>397</v>
      </c>
    </row>
    <row r="32" spans="1:9" ht="12" customHeight="1">
      <c r="A32" s="2" t="str">
        <f>"Aug "&amp;RIGHT(A6,4)+1</f>
        <v>Aug 2012</v>
      </c>
      <c r="B32" s="11" t="s">
        <v>397</v>
      </c>
      <c r="C32" s="11" t="s">
        <v>397</v>
      </c>
      <c r="D32" s="11" t="s">
        <v>397</v>
      </c>
      <c r="E32" s="11" t="s">
        <v>397</v>
      </c>
      <c r="F32" s="11" t="s">
        <v>397</v>
      </c>
      <c r="G32" s="11" t="s">
        <v>397</v>
      </c>
      <c r="H32" s="11" t="s">
        <v>397</v>
      </c>
      <c r="I32" s="11" t="s">
        <v>397</v>
      </c>
    </row>
    <row r="33" spans="1:9" ht="12" customHeight="1">
      <c r="A33" s="2" t="str">
        <f>"Sep "&amp;RIGHT(A6,4)+1</f>
        <v>Sep 2012</v>
      </c>
      <c r="B33" s="11" t="s">
        <v>397</v>
      </c>
      <c r="C33" s="11" t="s">
        <v>397</v>
      </c>
      <c r="D33" s="11" t="s">
        <v>397</v>
      </c>
      <c r="E33" s="11" t="s">
        <v>397</v>
      </c>
      <c r="F33" s="11" t="s">
        <v>397</v>
      </c>
      <c r="G33" s="11" t="s">
        <v>397</v>
      </c>
      <c r="H33" s="11" t="s">
        <v>397</v>
      </c>
      <c r="I33" s="11" t="s">
        <v>397</v>
      </c>
    </row>
    <row r="34" spans="1:9" ht="12" customHeight="1">
      <c r="A34" s="12" t="s">
        <v>57</v>
      </c>
      <c r="B34" s="13">
        <v>1217176649.8309</v>
      </c>
      <c r="C34" s="13">
        <v>7591818914.8735</v>
      </c>
      <c r="D34" s="13">
        <v>8808995564.7044</v>
      </c>
      <c r="E34" s="13">
        <v>0</v>
      </c>
      <c r="F34" s="13">
        <v>2769024665.9638</v>
      </c>
      <c r="G34" s="13">
        <v>2097939102.91</v>
      </c>
      <c r="H34" s="13">
        <v>141746229.18</v>
      </c>
      <c r="I34" s="13">
        <v>13817705562.7582</v>
      </c>
    </row>
    <row r="35" spans="1:9" ht="12" customHeight="1">
      <c r="A35" s="14" t="str">
        <f>"Total "&amp;MID(A20,7,LEN(A20)-13)&amp;" Months"</f>
        <v>Total 9 Months</v>
      </c>
      <c r="B35" s="15">
        <v>1217176649.8309</v>
      </c>
      <c r="C35" s="15">
        <v>7591818914.8735</v>
      </c>
      <c r="D35" s="15">
        <v>8808995564.7044</v>
      </c>
      <c r="E35" s="15">
        <v>0</v>
      </c>
      <c r="F35" s="15">
        <v>2769024665.9638</v>
      </c>
      <c r="G35" s="15">
        <v>2097939102.91</v>
      </c>
      <c r="H35" s="15">
        <v>141746229.18</v>
      </c>
      <c r="I35" s="15">
        <v>13817705562.7582</v>
      </c>
    </row>
    <row r="36" spans="1:8" ht="12" customHeight="1">
      <c r="A36" s="33"/>
      <c r="B36" s="33"/>
      <c r="C36" s="33"/>
      <c r="D36" s="33"/>
      <c r="E36" s="33"/>
      <c r="F36" s="33"/>
      <c r="G36" s="33"/>
      <c r="H36" s="33"/>
    </row>
    <row r="37" ht="69.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1">
    <mergeCell ref="I3:I4"/>
    <mergeCell ref="B5:I5"/>
    <mergeCell ref="A36:H36"/>
    <mergeCell ref="A1:H1"/>
    <mergeCell ref="A2:H2"/>
    <mergeCell ref="A3:A4"/>
    <mergeCell ref="B3:D3"/>
    <mergeCell ref="E3:E4"/>
    <mergeCell ref="F3:F4"/>
    <mergeCell ref="G3:G4"/>
    <mergeCell ref="H3:H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6" width="11.421875" style="0" customWidth="1"/>
    <col min="7" max="7" width="12.28125" style="0" customWidth="1"/>
    <col min="8" max="9" width="11.421875" style="0" customWidth="1"/>
  </cols>
  <sheetData>
    <row r="1" spans="1:9" ht="12" customHeight="1">
      <c r="A1" s="42" t="s">
        <v>394</v>
      </c>
      <c r="B1" s="42"/>
      <c r="C1" s="42"/>
      <c r="D1" s="42"/>
      <c r="E1" s="42"/>
      <c r="F1" s="42"/>
      <c r="G1" s="42"/>
      <c r="H1" s="42"/>
      <c r="I1" s="2" t="s">
        <v>395</v>
      </c>
    </row>
    <row r="2" spans="1:9" ht="12" customHeight="1">
      <c r="A2" s="44" t="s">
        <v>243</v>
      </c>
      <c r="B2" s="44"/>
      <c r="C2" s="44"/>
      <c r="D2" s="44"/>
      <c r="E2" s="44"/>
      <c r="F2" s="44"/>
      <c r="G2" s="44"/>
      <c r="H2" s="44"/>
      <c r="I2" s="1"/>
    </row>
    <row r="3" spans="1:9" ht="24" customHeight="1">
      <c r="A3" s="46" t="s">
        <v>52</v>
      </c>
      <c r="B3" s="38" t="s">
        <v>140</v>
      </c>
      <c r="C3" s="38" t="s">
        <v>20</v>
      </c>
      <c r="D3" s="38" t="s">
        <v>141</v>
      </c>
      <c r="E3" s="38" t="s">
        <v>142</v>
      </c>
      <c r="F3" s="38" t="s">
        <v>143</v>
      </c>
      <c r="G3" s="38" t="s">
        <v>244</v>
      </c>
      <c r="H3" s="38" t="s">
        <v>245</v>
      </c>
      <c r="I3" s="40" t="s">
        <v>146</v>
      </c>
    </row>
    <row r="4" spans="1:9" ht="24" customHeight="1">
      <c r="A4" s="47"/>
      <c r="B4" s="39"/>
      <c r="C4" s="39"/>
      <c r="D4" s="39"/>
      <c r="E4" s="39"/>
      <c r="F4" s="39"/>
      <c r="G4" s="39"/>
      <c r="H4" s="39"/>
      <c r="I4" s="41"/>
    </row>
    <row r="5" spans="1:9" ht="12" customHeight="1">
      <c r="A5" s="1"/>
      <c r="B5" s="33" t="str">
        <f>REPT("-",90)&amp;" Dollars "&amp;REPT("-",94)</f>
        <v>------------------------------------------------------------------------------------------ Dollars ----------------------------------------------------------------------------------------------</v>
      </c>
      <c r="C5" s="33"/>
      <c r="D5" s="33"/>
      <c r="E5" s="33"/>
      <c r="F5" s="33"/>
      <c r="G5" s="33"/>
      <c r="H5" s="33"/>
      <c r="I5" s="33"/>
    </row>
    <row r="6" ht="12" customHeight="1">
      <c r="A6" s="3" t="s">
        <v>396</v>
      </c>
    </row>
    <row r="7" spans="1:9" ht="12" customHeight="1">
      <c r="A7" s="2" t="str">
        <f>"Oct "&amp;RIGHT(A6,4)-1</f>
        <v>Oct 2010</v>
      </c>
      <c r="B7" s="11">
        <v>1236563078.3325</v>
      </c>
      <c r="C7" s="11">
        <v>0</v>
      </c>
      <c r="D7" s="11">
        <v>330963350.12</v>
      </c>
      <c r="E7" s="11">
        <v>215705521.03</v>
      </c>
      <c r="F7" s="11">
        <v>351110.28</v>
      </c>
      <c r="G7" s="11" t="s">
        <v>397</v>
      </c>
      <c r="H7" s="11">
        <v>0</v>
      </c>
      <c r="I7" s="11">
        <v>1783583059.7625</v>
      </c>
    </row>
    <row r="8" spans="1:9" ht="12" customHeight="1">
      <c r="A8" s="2" t="str">
        <f>"Nov "&amp;RIGHT(A6,4)-1</f>
        <v>Nov 2010</v>
      </c>
      <c r="B8" s="11">
        <v>1117733246.15</v>
      </c>
      <c r="C8" s="11">
        <v>0</v>
      </c>
      <c r="D8" s="11">
        <v>302515229.11</v>
      </c>
      <c r="E8" s="11">
        <v>206615311.51</v>
      </c>
      <c r="F8" s="11">
        <v>278556.38</v>
      </c>
      <c r="G8" s="11" t="s">
        <v>397</v>
      </c>
      <c r="H8" s="11">
        <v>0</v>
      </c>
      <c r="I8" s="11">
        <v>1627142343.15</v>
      </c>
    </row>
    <row r="9" spans="1:9" ht="12" customHeight="1">
      <c r="A9" s="2" t="str">
        <f>"Dec "&amp;RIGHT(A6,4)-1</f>
        <v>Dec 2010</v>
      </c>
      <c r="B9" s="11">
        <v>818854151.8925</v>
      </c>
      <c r="C9" s="11">
        <v>0</v>
      </c>
      <c r="D9" s="11">
        <v>223115371.89</v>
      </c>
      <c r="E9" s="11">
        <v>253640204.6</v>
      </c>
      <c r="F9" s="11">
        <v>2635777.78</v>
      </c>
      <c r="G9" s="11">
        <v>31951580</v>
      </c>
      <c r="H9" s="11">
        <v>50600618</v>
      </c>
      <c r="I9" s="11">
        <v>1380797704.1625</v>
      </c>
    </row>
    <row r="10" spans="1:9" ht="12" customHeight="1">
      <c r="A10" s="2" t="str">
        <f>"Jan "&amp;RIGHT(A6,4)</f>
        <v>Jan 2011</v>
      </c>
      <c r="B10" s="11">
        <v>1070646620.455</v>
      </c>
      <c r="C10" s="11">
        <v>0</v>
      </c>
      <c r="D10" s="11">
        <v>284885542.5</v>
      </c>
      <c r="E10" s="11">
        <v>200582873.38</v>
      </c>
      <c r="F10" s="11">
        <v>247084.19</v>
      </c>
      <c r="G10" s="11" t="s">
        <v>397</v>
      </c>
      <c r="H10" s="11">
        <v>0</v>
      </c>
      <c r="I10" s="11">
        <v>1556362120.525</v>
      </c>
    </row>
    <row r="11" spans="1:9" ht="12" customHeight="1">
      <c r="A11" s="2" t="str">
        <f>"Feb "&amp;RIGHT(A6,4)</f>
        <v>Feb 2011</v>
      </c>
      <c r="B11" s="11">
        <v>1062864459.8975</v>
      </c>
      <c r="C11" s="11">
        <v>0</v>
      </c>
      <c r="D11" s="11">
        <v>286112742.7</v>
      </c>
      <c r="E11" s="11">
        <v>197276826.15</v>
      </c>
      <c r="F11" s="11">
        <v>248167.94</v>
      </c>
      <c r="G11" s="11" t="s">
        <v>397</v>
      </c>
      <c r="H11" s="11">
        <v>0</v>
      </c>
      <c r="I11" s="11">
        <v>1546502196.6875</v>
      </c>
    </row>
    <row r="12" spans="1:9" ht="12" customHeight="1">
      <c r="A12" s="2" t="str">
        <f>"Mar "&amp;RIGHT(A6,4)</f>
        <v>Mar 2011</v>
      </c>
      <c r="B12" s="11">
        <v>1269162541.7075</v>
      </c>
      <c r="C12" s="11">
        <v>0</v>
      </c>
      <c r="D12" s="11">
        <v>348431990.92</v>
      </c>
      <c r="E12" s="11">
        <v>311764811.22</v>
      </c>
      <c r="F12" s="11">
        <v>2832622.06</v>
      </c>
      <c r="G12" s="11">
        <v>33384210</v>
      </c>
      <c r="H12" s="11">
        <v>20764868</v>
      </c>
      <c r="I12" s="11">
        <v>1986341043.9075</v>
      </c>
    </row>
    <row r="13" spans="1:9" ht="12" customHeight="1">
      <c r="A13" s="2" t="str">
        <f>"Apr "&amp;RIGHT(A6,4)</f>
        <v>Apr 2011</v>
      </c>
      <c r="B13" s="11">
        <v>1049763103.98</v>
      </c>
      <c r="C13" s="11">
        <v>0</v>
      </c>
      <c r="D13" s="11">
        <v>303387923.12</v>
      </c>
      <c r="E13" s="11">
        <v>216059711.65</v>
      </c>
      <c r="F13" s="11">
        <v>333074.08</v>
      </c>
      <c r="G13" s="11" t="s">
        <v>397</v>
      </c>
      <c r="H13" s="11">
        <v>0</v>
      </c>
      <c r="I13" s="11">
        <v>1569543812.83</v>
      </c>
    </row>
    <row r="14" spans="1:9" ht="12" customHeight="1">
      <c r="A14" s="2" t="str">
        <f>"May "&amp;RIGHT(A6,4)</f>
        <v>May 2011</v>
      </c>
      <c r="B14" s="11">
        <v>1135992353.0225</v>
      </c>
      <c r="C14" s="11">
        <v>0</v>
      </c>
      <c r="D14" s="11">
        <v>343632416.77</v>
      </c>
      <c r="E14" s="11">
        <v>221086964.51</v>
      </c>
      <c r="F14" s="11">
        <v>1046814.18</v>
      </c>
      <c r="G14" s="11" t="s">
        <v>397</v>
      </c>
      <c r="H14" s="11">
        <v>0</v>
      </c>
      <c r="I14" s="11">
        <v>1701758548.4825</v>
      </c>
    </row>
    <row r="15" spans="1:9" ht="12" customHeight="1">
      <c r="A15" s="2" t="str">
        <f>"Jun "&amp;RIGHT(A6,4)</f>
        <v>Jun 2011</v>
      </c>
      <c r="B15" s="11">
        <v>328878071.3425</v>
      </c>
      <c r="C15" s="11">
        <v>0</v>
      </c>
      <c r="D15" s="11">
        <v>97594701.17</v>
      </c>
      <c r="E15" s="11">
        <v>256274570.95</v>
      </c>
      <c r="F15" s="11">
        <v>124197803.96</v>
      </c>
      <c r="G15" s="11">
        <v>36242323</v>
      </c>
      <c r="H15" s="11">
        <v>24868154</v>
      </c>
      <c r="I15" s="11">
        <v>868055624.4225</v>
      </c>
    </row>
    <row r="16" spans="1:9" ht="12" customHeight="1">
      <c r="A16" s="2" t="str">
        <f>"Jul "&amp;RIGHT(A6,4)</f>
        <v>Jul 2011</v>
      </c>
      <c r="B16" s="11">
        <v>124735597.725</v>
      </c>
      <c r="C16" s="11">
        <v>0</v>
      </c>
      <c r="D16" s="11">
        <v>18041952.44</v>
      </c>
      <c r="E16" s="11">
        <v>171846839.31</v>
      </c>
      <c r="F16" s="11">
        <v>148978813.33</v>
      </c>
      <c r="G16" s="11" t="s">
        <v>397</v>
      </c>
      <c r="H16" s="11">
        <v>0</v>
      </c>
      <c r="I16" s="11">
        <v>463603202.805</v>
      </c>
    </row>
    <row r="17" spans="1:9" ht="12" customHeight="1">
      <c r="A17" s="2" t="str">
        <f>"Aug "&amp;RIGHT(A6,4)</f>
        <v>Aug 2011</v>
      </c>
      <c r="B17" s="11">
        <v>550440036.8375</v>
      </c>
      <c r="C17" s="11">
        <v>0</v>
      </c>
      <c r="D17" s="11">
        <v>134495300.8</v>
      </c>
      <c r="E17" s="11">
        <v>200428773.92</v>
      </c>
      <c r="F17" s="11">
        <v>61545473.6</v>
      </c>
      <c r="G17" s="11" t="s">
        <v>397</v>
      </c>
      <c r="H17" s="11">
        <v>0</v>
      </c>
      <c r="I17" s="11">
        <v>946909585.1575</v>
      </c>
    </row>
    <row r="18" spans="1:9" ht="12" customHeight="1">
      <c r="A18" s="2" t="str">
        <f>"Sep "&amp;RIGHT(A6,4)</f>
        <v>Sep 2011</v>
      </c>
      <c r="B18" s="11">
        <v>1375317414.6375</v>
      </c>
      <c r="C18" s="11">
        <v>0</v>
      </c>
      <c r="D18" s="11">
        <v>361053833.49</v>
      </c>
      <c r="E18" s="11">
        <v>272614877.62</v>
      </c>
      <c r="F18" s="11">
        <v>30185216.25</v>
      </c>
      <c r="G18" s="11">
        <v>89256541</v>
      </c>
      <c r="H18" s="11">
        <v>139180000</v>
      </c>
      <c r="I18" s="11">
        <v>2267607882.9975</v>
      </c>
    </row>
    <row r="19" spans="1:9" ht="12" customHeight="1">
      <c r="A19" s="12" t="s">
        <v>57</v>
      </c>
      <c r="B19" s="13">
        <v>11140950675.98</v>
      </c>
      <c r="C19" s="13">
        <v>0</v>
      </c>
      <c r="D19" s="13">
        <v>3034230355.03</v>
      </c>
      <c r="E19" s="13">
        <v>2723897285.85</v>
      </c>
      <c r="F19" s="13">
        <v>372880514.03</v>
      </c>
      <c r="G19" s="13">
        <v>190834654</v>
      </c>
      <c r="H19" s="13">
        <v>235413640</v>
      </c>
      <c r="I19" s="13">
        <v>17698207124.89</v>
      </c>
    </row>
    <row r="20" spans="1:9" ht="12" customHeight="1">
      <c r="A20" s="14" t="s">
        <v>398</v>
      </c>
      <c r="B20" s="15">
        <v>9090457626.78</v>
      </c>
      <c r="C20" s="15">
        <v>0</v>
      </c>
      <c r="D20" s="15">
        <v>2520639268.3</v>
      </c>
      <c r="E20" s="15">
        <v>2079006795</v>
      </c>
      <c r="F20" s="15">
        <v>132171010.85</v>
      </c>
      <c r="G20" s="15">
        <v>101578113</v>
      </c>
      <c r="H20" s="15">
        <v>96233640</v>
      </c>
      <c r="I20" s="15">
        <v>14020086453.93</v>
      </c>
    </row>
    <row r="21" ht="12" customHeight="1">
      <c r="A21" s="3" t="str">
        <f>"FY "&amp;RIGHT(A6,4)+1</f>
        <v>FY 2012</v>
      </c>
    </row>
    <row r="22" spans="1:9" ht="12" customHeight="1">
      <c r="A22" s="2" t="str">
        <f>"Oct "&amp;RIGHT(A6,4)</f>
        <v>Oct 2011</v>
      </c>
      <c r="B22" s="11">
        <v>1311739018.9025</v>
      </c>
      <c r="C22" s="11">
        <v>0</v>
      </c>
      <c r="D22" s="11">
        <v>354321729.73</v>
      </c>
      <c r="E22" s="11">
        <v>223302142.31</v>
      </c>
      <c r="F22" s="11">
        <v>770935.16</v>
      </c>
      <c r="G22" s="11" t="s">
        <v>397</v>
      </c>
      <c r="H22" s="11" t="s">
        <v>397</v>
      </c>
      <c r="I22" s="11">
        <v>1890133826.1025</v>
      </c>
    </row>
    <row r="23" spans="1:9" ht="12" customHeight="1">
      <c r="A23" s="2" t="str">
        <f>"Nov "&amp;RIGHT(A6,4)</f>
        <v>Nov 2011</v>
      </c>
      <c r="B23" s="11">
        <v>1171064369.385</v>
      </c>
      <c r="C23" s="11">
        <v>0</v>
      </c>
      <c r="D23" s="11">
        <v>332636145.45</v>
      </c>
      <c r="E23" s="11">
        <v>215150690.02</v>
      </c>
      <c r="F23" s="11">
        <v>307162.25</v>
      </c>
      <c r="G23" s="11" t="s">
        <v>397</v>
      </c>
      <c r="H23" s="11" t="s">
        <v>397</v>
      </c>
      <c r="I23" s="11">
        <v>1719158367.105</v>
      </c>
    </row>
    <row r="24" spans="1:9" ht="12" customHeight="1">
      <c r="A24" s="2" t="str">
        <f>"Dec "&amp;RIGHT(A6,4)</f>
        <v>Dec 2011</v>
      </c>
      <c r="B24" s="11">
        <v>949249296.4375</v>
      </c>
      <c r="C24" s="11">
        <v>0</v>
      </c>
      <c r="D24" s="11">
        <v>251450862.49</v>
      </c>
      <c r="E24" s="11">
        <v>254265201.91</v>
      </c>
      <c r="F24" s="11">
        <v>1924409.52</v>
      </c>
      <c r="G24" s="11">
        <v>25327249</v>
      </c>
      <c r="H24" s="11">
        <v>70909445</v>
      </c>
      <c r="I24" s="11">
        <v>1553126464.3575</v>
      </c>
    </row>
    <row r="25" spans="1:9" ht="12" customHeight="1">
      <c r="A25" s="2" t="str">
        <f>"Jan "&amp;RIGHT(A6,4)+1</f>
        <v>Jan 2012</v>
      </c>
      <c r="B25" s="11">
        <v>1225213976.5675</v>
      </c>
      <c r="C25" s="11">
        <v>0</v>
      </c>
      <c r="D25" s="11">
        <v>336852566.45</v>
      </c>
      <c r="E25" s="11">
        <v>221803208.16</v>
      </c>
      <c r="F25" s="11">
        <v>299913.71</v>
      </c>
      <c r="G25" s="11" t="s">
        <v>397</v>
      </c>
      <c r="H25" s="11" t="s">
        <v>397</v>
      </c>
      <c r="I25" s="11">
        <v>1784169664.8875</v>
      </c>
    </row>
    <row r="26" spans="1:9" ht="12" customHeight="1">
      <c r="A26" s="2" t="str">
        <f>"Feb "&amp;RIGHT(A6,4)+1</f>
        <v>Feb 2012</v>
      </c>
      <c r="B26" s="11">
        <v>1227906293.43</v>
      </c>
      <c r="C26" s="11">
        <v>0</v>
      </c>
      <c r="D26" s="11">
        <v>354017327.53</v>
      </c>
      <c r="E26" s="11">
        <v>225239366.78</v>
      </c>
      <c r="F26" s="11">
        <v>317269.12</v>
      </c>
      <c r="G26" s="11" t="s">
        <v>397</v>
      </c>
      <c r="H26" s="11" t="s">
        <v>397</v>
      </c>
      <c r="I26" s="11">
        <v>1807480256.86</v>
      </c>
    </row>
    <row r="27" spans="1:9" ht="12" customHeight="1">
      <c r="A27" s="2" t="str">
        <f>"Mar "&amp;RIGHT(A6,4)+1</f>
        <v>Mar 2012</v>
      </c>
      <c r="B27" s="11">
        <v>1211650995.655</v>
      </c>
      <c r="C27" s="11">
        <v>0</v>
      </c>
      <c r="D27" s="11">
        <v>358443524.11</v>
      </c>
      <c r="E27" s="11">
        <v>307112973.67</v>
      </c>
      <c r="F27" s="11">
        <v>2253296.44</v>
      </c>
      <c r="G27" s="11">
        <v>45574837</v>
      </c>
      <c r="H27" s="11">
        <v>28696520</v>
      </c>
      <c r="I27" s="11">
        <v>1953732146.875</v>
      </c>
    </row>
    <row r="28" spans="1:9" ht="12" customHeight="1">
      <c r="A28" s="2" t="str">
        <f>"Apr "&amp;RIGHT(A6,4)+1</f>
        <v>Apr 2012</v>
      </c>
      <c r="B28" s="11">
        <v>1060426095.0675</v>
      </c>
      <c r="C28" s="11">
        <v>0</v>
      </c>
      <c r="D28" s="11">
        <v>324775031.68</v>
      </c>
      <c r="E28" s="11">
        <v>224853912.87</v>
      </c>
      <c r="F28" s="11">
        <v>368268.46</v>
      </c>
      <c r="G28" s="11" t="s">
        <v>397</v>
      </c>
      <c r="H28" s="11" t="s">
        <v>397</v>
      </c>
      <c r="I28" s="11">
        <v>1610423308.0775</v>
      </c>
    </row>
    <row r="29" spans="1:9" ht="12" customHeight="1">
      <c r="A29" s="2" t="str">
        <f>"May "&amp;RIGHT(A6,4)+1</f>
        <v>May 2012</v>
      </c>
      <c r="B29" s="11">
        <v>1158748055.415</v>
      </c>
      <c r="C29" s="11">
        <v>0</v>
      </c>
      <c r="D29" s="11">
        <v>365130502.54</v>
      </c>
      <c r="E29" s="11">
        <v>235840171.24</v>
      </c>
      <c r="F29" s="11">
        <v>2215855.62</v>
      </c>
      <c r="G29" s="11" t="s">
        <v>397</v>
      </c>
      <c r="H29" s="11" t="s">
        <v>397</v>
      </c>
      <c r="I29" s="11">
        <v>1761934584.815</v>
      </c>
    </row>
    <row r="30" spans="1:9" ht="12" customHeight="1">
      <c r="A30" s="2" t="str">
        <f>"Jun "&amp;RIGHT(A6,4)+1</f>
        <v>Jun 2012</v>
      </c>
      <c r="B30" s="11">
        <v>295163271.2794</v>
      </c>
      <c r="C30" s="11">
        <v>0</v>
      </c>
      <c r="D30" s="11">
        <v>91396975.9838</v>
      </c>
      <c r="E30" s="11">
        <v>269141369.26</v>
      </c>
      <c r="F30" s="11">
        <v>133630620.18</v>
      </c>
      <c r="G30" s="11">
        <v>41959306</v>
      </c>
      <c r="H30" s="11">
        <v>27887511</v>
      </c>
      <c r="I30" s="11">
        <v>859179053.7032</v>
      </c>
    </row>
    <row r="31" spans="1:9" ht="12" customHeight="1">
      <c r="A31" s="2" t="str">
        <f>"Jul "&amp;RIGHT(A6,4)+1</f>
        <v>Jul 2012</v>
      </c>
      <c r="B31" s="11" t="s">
        <v>397</v>
      </c>
      <c r="C31" s="11" t="s">
        <v>397</v>
      </c>
      <c r="D31" s="11" t="s">
        <v>397</v>
      </c>
      <c r="E31" s="11" t="s">
        <v>397</v>
      </c>
      <c r="F31" s="11" t="s">
        <v>397</v>
      </c>
      <c r="G31" s="11" t="s">
        <v>397</v>
      </c>
      <c r="H31" s="11" t="s">
        <v>397</v>
      </c>
      <c r="I31" s="11" t="s">
        <v>397</v>
      </c>
    </row>
    <row r="32" spans="1:9" ht="12" customHeight="1">
      <c r="A32" s="2" t="str">
        <f>"Aug "&amp;RIGHT(A6,4)+1</f>
        <v>Aug 2012</v>
      </c>
      <c r="B32" s="11" t="s">
        <v>397</v>
      </c>
      <c r="C32" s="11" t="s">
        <v>397</v>
      </c>
      <c r="D32" s="11" t="s">
        <v>397</v>
      </c>
      <c r="E32" s="11" t="s">
        <v>397</v>
      </c>
      <c r="F32" s="11" t="s">
        <v>397</v>
      </c>
      <c r="G32" s="11" t="s">
        <v>397</v>
      </c>
      <c r="H32" s="11" t="s">
        <v>397</v>
      </c>
      <c r="I32" s="11" t="s">
        <v>397</v>
      </c>
    </row>
    <row r="33" spans="1:9" ht="12" customHeight="1">
      <c r="A33" s="2" t="str">
        <f>"Sep "&amp;RIGHT(A6,4)+1</f>
        <v>Sep 2012</v>
      </c>
      <c r="B33" s="11" t="s">
        <v>397</v>
      </c>
      <c r="C33" s="11" t="s">
        <v>397</v>
      </c>
      <c r="D33" s="11" t="s">
        <v>397</v>
      </c>
      <c r="E33" s="11" t="s">
        <v>397</v>
      </c>
      <c r="F33" s="11" t="s">
        <v>397</v>
      </c>
      <c r="G33" s="11" t="s">
        <v>397</v>
      </c>
      <c r="H33" s="11" t="s">
        <v>397</v>
      </c>
      <c r="I33" s="11" t="s">
        <v>397</v>
      </c>
    </row>
    <row r="34" spans="1:9" ht="12" customHeight="1">
      <c r="A34" s="12" t="s">
        <v>57</v>
      </c>
      <c r="B34" s="13">
        <v>9611161372.1394</v>
      </c>
      <c r="C34" s="13">
        <v>0</v>
      </c>
      <c r="D34" s="13">
        <v>2769024665.9638</v>
      </c>
      <c r="E34" s="13">
        <v>2176709036.22</v>
      </c>
      <c r="F34" s="13">
        <v>142087730.46</v>
      </c>
      <c r="G34" s="13">
        <v>112861392</v>
      </c>
      <c r="H34" s="13">
        <v>127493476</v>
      </c>
      <c r="I34" s="13">
        <v>14939337672.7832</v>
      </c>
    </row>
    <row r="35" spans="1:9" ht="12" customHeight="1">
      <c r="A35" s="14" t="str">
        <f>"Total "&amp;MID(A20,7,LEN(A20)-13)&amp;" Months"</f>
        <v>Total 9 Months</v>
      </c>
      <c r="B35" s="15">
        <v>9611161372.1394</v>
      </c>
      <c r="C35" s="15">
        <v>0</v>
      </c>
      <c r="D35" s="15">
        <v>2769024665.9638</v>
      </c>
      <c r="E35" s="15">
        <v>2176709036.22</v>
      </c>
      <c r="F35" s="15">
        <v>142087730.46</v>
      </c>
      <c r="G35" s="15">
        <v>112861392</v>
      </c>
      <c r="H35" s="15">
        <v>127493476</v>
      </c>
      <c r="I35" s="15">
        <v>14939337672.7832</v>
      </c>
    </row>
    <row r="36" spans="1:8" ht="12" customHeight="1">
      <c r="A36" s="33"/>
      <c r="B36" s="33"/>
      <c r="C36" s="33"/>
      <c r="D36" s="33"/>
      <c r="E36" s="33"/>
      <c r="F36" s="33"/>
      <c r="G36" s="33"/>
      <c r="H36" s="33"/>
    </row>
    <row r="37" spans="1:8" ht="92.25" customHeight="1">
      <c r="A37" s="53" t="s">
        <v>373</v>
      </c>
      <c r="B37" s="53"/>
      <c r="C37" s="53"/>
      <c r="D37" s="53"/>
      <c r="E37" s="53"/>
      <c r="F37" s="53"/>
      <c r="G37" s="53"/>
      <c r="H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4">
    <mergeCell ref="E3:E4"/>
    <mergeCell ref="F3:F4"/>
    <mergeCell ref="G3:G4"/>
    <mergeCell ref="H3:H4"/>
    <mergeCell ref="I3:I4"/>
    <mergeCell ref="B5:I5"/>
    <mergeCell ref="A36:H36"/>
    <mergeCell ref="A37:H37"/>
    <mergeCell ref="A1:H1"/>
    <mergeCell ref="A2:H2"/>
    <mergeCell ref="A3:A4"/>
    <mergeCell ref="B3:B4"/>
    <mergeCell ref="C3:C4"/>
    <mergeCell ref="D3:D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K36"/>
  <sheetViews>
    <sheetView showGridLines="0" zoomScalePageLayoutView="0" workbookViewId="0" topLeftCell="A1">
      <selection activeCell="A1" sqref="A1:J1"/>
    </sheetView>
  </sheetViews>
  <sheetFormatPr defaultColWidth="9.140625" defaultRowHeight="12.75"/>
  <cols>
    <col min="1" max="11" width="11.421875" style="0" customWidth="1"/>
  </cols>
  <sheetData>
    <row r="1" spans="1:11" ht="12" customHeight="1">
      <c r="A1" s="42" t="s">
        <v>394</v>
      </c>
      <c r="B1" s="42"/>
      <c r="C1" s="42"/>
      <c r="D1" s="42"/>
      <c r="E1" s="42"/>
      <c r="F1" s="42"/>
      <c r="G1" s="42"/>
      <c r="H1" s="42"/>
      <c r="I1" s="42"/>
      <c r="J1" s="42"/>
      <c r="K1" s="2" t="s">
        <v>395</v>
      </c>
    </row>
    <row r="2" spans="1:11" ht="12" customHeight="1">
      <c r="A2" s="44" t="s">
        <v>147</v>
      </c>
      <c r="B2" s="44"/>
      <c r="C2" s="44"/>
      <c r="D2" s="44"/>
      <c r="E2" s="44"/>
      <c r="F2" s="44"/>
      <c r="G2" s="44"/>
      <c r="H2" s="44"/>
      <c r="I2" s="44"/>
      <c r="J2" s="44"/>
      <c r="K2" s="1"/>
    </row>
    <row r="3" spans="1:11" ht="24" customHeight="1">
      <c r="A3" s="46" t="s">
        <v>52</v>
      </c>
      <c r="B3" s="48" t="s">
        <v>148</v>
      </c>
      <c r="C3" s="54"/>
      <c r="D3" s="49"/>
      <c r="E3" s="48" t="s">
        <v>76</v>
      </c>
      <c r="F3" s="54"/>
      <c r="G3" s="49"/>
      <c r="H3" s="48" t="s">
        <v>149</v>
      </c>
      <c r="I3" s="54"/>
      <c r="J3" s="49"/>
      <c r="K3" s="40" t="s">
        <v>150</v>
      </c>
    </row>
    <row r="4" spans="1:11" ht="24" customHeight="1">
      <c r="A4" s="47"/>
      <c r="B4" s="10" t="s">
        <v>81</v>
      </c>
      <c r="C4" s="10" t="s">
        <v>83</v>
      </c>
      <c r="D4" s="10" t="s">
        <v>57</v>
      </c>
      <c r="E4" s="10" t="s">
        <v>81</v>
      </c>
      <c r="F4" s="10" t="s">
        <v>83</v>
      </c>
      <c r="G4" s="10" t="s">
        <v>57</v>
      </c>
      <c r="H4" s="10" t="s">
        <v>81</v>
      </c>
      <c r="I4" s="10" t="s">
        <v>83</v>
      </c>
      <c r="J4" s="10" t="s">
        <v>57</v>
      </c>
      <c r="K4" s="41"/>
    </row>
    <row r="5" spans="1:11" ht="12" customHeight="1">
      <c r="A5" s="1"/>
      <c r="B5" s="33" t="str">
        <f>REPT("-",113)&amp;" Number "&amp;REPT("-",119)</f>
        <v>----------------------------------------------------------------------------------------------------------------- Number -----------------------------------------------------------------------------------------------------------------------</v>
      </c>
      <c r="C5" s="33"/>
      <c r="D5" s="33"/>
      <c r="E5" s="33"/>
      <c r="F5" s="33"/>
      <c r="G5" s="33"/>
      <c r="H5" s="33"/>
      <c r="I5" s="33"/>
      <c r="J5" s="33"/>
      <c r="K5" s="33"/>
    </row>
    <row r="6" ht="12" customHeight="1">
      <c r="A6" s="3" t="s">
        <v>396</v>
      </c>
    </row>
    <row r="7" spans="1:11" ht="12" customHeight="1">
      <c r="A7" s="2" t="str">
        <f>"Oct "&amp;RIGHT(A6,4)-1</f>
        <v>Oct 2010</v>
      </c>
      <c r="B7" s="11">
        <v>434146</v>
      </c>
      <c r="C7" s="11">
        <v>5547282</v>
      </c>
      <c r="D7" s="11">
        <v>5981428</v>
      </c>
      <c r="E7" s="11">
        <v>57665</v>
      </c>
      <c r="F7" s="11">
        <v>360519</v>
      </c>
      <c r="G7" s="11">
        <v>418184</v>
      </c>
      <c r="H7" s="11">
        <v>784</v>
      </c>
      <c r="I7" s="11">
        <v>119345</v>
      </c>
      <c r="J7" s="11">
        <v>120129</v>
      </c>
      <c r="K7" s="11">
        <v>6519741</v>
      </c>
    </row>
    <row r="8" spans="1:11" ht="12" customHeight="1">
      <c r="A8" s="2" t="str">
        <f>"Nov "&amp;RIGHT(A6,4)-1</f>
        <v>Nov 2010</v>
      </c>
      <c r="B8" s="11">
        <v>412932</v>
      </c>
      <c r="C8" s="11">
        <v>5092514</v>
      </c>
      <c r="D8" s="11">
        <v>5505446</v>
      </c>
      <c r="E8" s="11">
        <v>52732</v>
      </c>
      <c r="F8" s="11">
        <v>314074</v>
      </c>
      <c r="G8" s="11">
        <v>366806</v>
      </c>
      <c r="H8" s="11">
        <v>336</v>
      </c>
      <c r="I8" s="11">
        <v>68372</v>
      </c>
      <c r="J8" s="11">
        <v>68708</v>
      </c>
      <c r="K8" s="11">
        <v>5940960</v>
      </c>
    </row>
    <row r="9" spans="1:11" ht="12" customHeight="1">
      <c r="A9" s="2" t="str">
        <f>"Dec "&amp;RIGHT(A6,4)-1</f>
        <v>Dec 2010</v>
      </c>
      <c r="B9" s="11">
        <v>339028</v>
      </c>
      <c r="C9" s="11">
        <v>3975453</v>
      </c>
      <c r="D9" s="11">
        <v>4314481</v>
      </c>
      <c r="E9" s="11">
        <v>40831</v>
      </c>
      <c r="F9" s="11">
        <v>254816</v>
      </c>
      <c r="G9" s="11">
        <v>295647</v>
      </c>
      <c r="H9" s="11">
        <v>67</v>
      </c>
      <c r="I9" s="11">
        <v>29837</v>
      </c>
      <c r="J9" s="11">
        <v>29904</v>
      </c>
      <c r="K9" s="11">
        <v>4640032</v>
      </c>
    </row>
    <row r="10" spans="1:11" ht="12" customHeight="1">
      <c r="A10" s="2" t="str">
        <f>"Jan "&amp;RIGHT(A6,4)</f>
        <v>Jan 2011</v>
      </c>
      <c r="B10" s="11">
        <v>428196</v>
      </c>
      <c r="C10" s="11">
        <v>5202304</v>
      </c>
      <c r="D10" s="11">
        <v>5630500</v>
      </c>
      <c r="E10" s="11">
        <v>7589</v>
      </c>
      <c r="F10" s="11">
        <v>378038</v>
      </c>
      <c r="G10" s="11">
        <v>385627</v>
      </c>
      <c r="H10" s="11">
        <v>73</v>
      </c>
      <c r="I10" s="11">
        <v>71945</v>
      </c>
      <c r="J10" s="11">
        <v>72018</v>
      </c>
      <c r="K10" s="11">
        <v>6088145</v>
      </c>
    </row>
    <row r="11" spans="1:11" ht="12" customHeight="1">
      <c r="A11" s="2" t="str">
        <f>"Feb "&amp;RIGHT(A6,4)</f>
        <v>Feb 2011</v>
      </c>
      <c r="B11" s="11">
        <v>390176</v>
      </c>
      <c r="C11" s="11">
        <v>4669149</v>
      </c>
      <c r="D11" s="11">
        <v>5059325</v>
      </c>
      <c r="E11" s="11">
        <v>3409</v>
      </c>
      <c r="F11" s="11">
        <v>353011</v>
      </c>
      <c r="G11" s="11">
        <v>356420</v>
      </c>
      <c r="H11" s="11">
        <v>102</v>
      </c>
      <c r="I11" s="11">
        <v>82889</v>
      </c>
      <c r="J11" s="11">
        <v>82991</v>
      </c>
      <c r="K11" s="11">
        <v>5498736</v>
      </c>
    </row>
    <row r="12" spans="1:11" ht="12" customHeight="1">
      <c r="A12" s="2" t="str">
        <f>"Mar "&amp;RIGHT(A6,4)</f>
        <v>Mar 2011</v>
      </c>
      <c r="B12" s="11">
        <v>482177</v>
      </c>
      <c r="C12" s="11">
        <v>5547497</v>
      </c>
      <c r="D12" s="11">
        <v>6029674</v>
      </c>
      <c r="E12" s="11">
        <v>7878</v>
      </c>
      <c r="F12" s="11">
        <v>401115</v>
      </c>
      <c r="G12" s="11">
        <v>408993</v>
      </c>
      <c r="H12" s="11">
        <v>78</v>
      </c>
      <c r="I12" s="11">
        <v>78901</v>
      </c>
      <c r="J12" s="11">
        <v>78979</v>
      </c>
      <c r="K12" s="11">
        <v>6517646</v>
      </c>
    </row>
    <row r="13" spans="1:11" ht="12" customHeight="1">
      <c r="A13" s="2" t="str">
        <f>"Apr "&amp;RIGHT(A6,4)</f>
        <v>Apr 2011</v>
      </c>
      <c r="B13" s="11">
        <v>426209</v>
      </c>
      <c r="C13" s="11">
        <v>4648435</v>
      </c>
      <c r="D13" s="11">
        <v>5074644</v>
      </c>
      <c r="E13" s="11">
        <v>45480</v>
      </c>
      <c r="F13" s="11">
        <v>332970</v>
      </c>
      <c r="G13" s="11">
        <v>378450</v>
      </c>
      <c r="H13" s="11">
        <v>99</v>
      </c>
      <c r="I13" s="11">
        <v>97549</v>
      </c>
      <c r="J13" s="11">
        <v>97648</v>
      </c>
      <c r="K13" s="11">
        <v>5550742</v>
      </c>
    </row>
    <row r="14" spans="1:11" ht="12" customHeight="1">
      <c r="A14" s="2" t="str">
        <f>"May "&amp;RIGHT(A6,4)</f>
        <v>May 2011</v>
      </c>
      <c r="B14" s="11">
        <v>473597</v>
      </c>
      <c r="C14" s="11">
        <v>5400437</v>
      </c>
      <c r="D14" s="11">
        <v>5874034</v>
      </c>
      <c r="E14" s="11">
        <v>6753</v>
      </c>
      <c r="F14" s="11">
        <v>398185</v>
      </c>
      <c r="G14" s="11">
        <v>404938</v>
      </c>
      <c r="H14" s="11">
        <v>314</v>
      </c>
      <c r="I14" s="11">
        <v>149587</v>
      </c>
      <c r="J14" s="11">
        <v>149901</v>
      </c>
      <c r="K14" s="11">
        <v>6428873</v>
      </c>
    </row>
    <row r="15" spans="1:11" ht="12" customHeight="1">
      <c r="A15" s="2" t="str">
        <f>"Jun "&amp;RIGHT(A6,4)</f>
        <v>Jun 2011</v>
      </c>
      <c r="B15" s="11">
        <v>136214</v>
      </c>
      <c r="C15" s="11">
        <v>1449155</v>
      </c>
      <c r="D15" s="11">
        <v>1585369</v>
      </c>
      <c r="E15" s="11">
        <v>56041</v>
      </c>
      <c r="F15" s="11">
        <v>362340</v>
      </c>
      <c r="G15" s="11">
        <v>418381</v>
      </c>
      <c r="H15" s="11">
        <v>155083</v>
      </c>
      <c r="I15" s="11">
        <v>1895225</v>
      </c>
      <c r="J15" s="11">
        <v>2050308</v>
      </c>
      <c r="K15" s="11">
        <v>4054058</v>
      </c>
    </row>
    <row r="16" spans="1:11" ht="12" customHeight="1">
      <c r="A16" s="2" t="str">
        <f>"Jul "&amp;RIGHT(A6,4)</f>
        <v>Jul 2011</v>
      </c>
      <c r="B16" s="11">
        <v>23263</v>
      </c>
      <c r="C16" s="11">
        <v>466664</v>
      </c>
      <c r="D16" s="11">
        <v>489927</v>
      </c>
      <c r="E16" s="11">
        <v>96004</v>
      </c>
      <c r="F16" s="11">
        <v>437563</v>
      </c>
      <c r="G16" s="11">
        <v>533567</v>
      </c>
      <c r="H16" s="11">
        <v>523128</v>
      </c>
      <c r="I16" s="11">
        <v>4208768</v>
      </c>
      <c r="J16" s="11">
        <v>4731896</v>
      </c>
      <c r="K16" s="11">
        <v>5755390</v>
      </c>
    </row>
    <row r="17" spans="1:11" ht="12" customHeight="1">
      <c r="A17" s="2" t="str">
        <f>"Aug "&amp;RIGHT(A6,4)</f>
        <v>Aug 2011</v>
      </c>
      <c r="B17" s="11">
        <v>73117</v>
      </c>
      <c r="C17" s="11">
        <v>1065969</v>
      </c>
      <c r="D17" s="11">
        <v>1139086</v>
      </c>
      <c r="E17" s="11">
        <v>66268</v>
      </c>
      <c r="F17" s="11">
        <v>334467</v>
      </c>
      <c r="G17" s="11">
        <v>400735</v>
      </c>
      <c r="H17" s="11">
        <v>190672</v>
      </c>
      <c r="I17" s="11">
        <v>1792857</v>
      </c>
      <c r="J17" s="11">
        <v>1983529</v>
      </c>
      <c r="K17" s="11">
        <v>3523350</v>
      </c>
    </row>
    <row r="18" spans="1:11" ht="12" customHeight="1">
      <c r="A18" s="2" t="str">
        <f>"Sep "&amp;RIGHT(A6,4)</f>
        <v>Sep 2011</v>
      </c>
      <c r="B18" s="11">
        <v>371701</v>
      </c>
      <c r="C18" s="11">
        <v>5185372</v>
      </c>
      <c r="D18" s="11">
        <v>5557073</v>
      </c>
      <c r="E18" s="11">
        <v>42466</v>
      </c>
      <c r="F18" s="11">
        <v>347336</v>
      </c>
      <c r="G18" s="11">
        <v>389802</v>
      </c>
      <c r="H18" s="11">
        <v>1401</v>
      </c>
      <c r="I18" s="11">
        <v>114408</v>
      </c>
      <c r="J18" s="11">
        <v>115809</v>
      </c>
      <c r="K18" s="11">
        <v>6062684</v>
      </c>
    </row>
    <row r="19" spans="1:11" ht="12" customHeight="1">
      <c r="A19" s="12" t="s">
        <v>57</v>
      </c>
      <c r="B19" s="13">
        <v>3990756</v>
      </c>
      <c r="C19" s="13">
        <v>48250231</v>
      </c>
      <c r="D19" s="13">
        <v>52240987</v>
      </c>
      <c r="E19" s="13">
        <v>483116</v>
      </c>
      <c r="F19" s="13">
        <v>4274434</v>
      </c>
      <c r="G19" s="13">
        <v>4757550</v>
      </c>
      <c r="H19" s="13">
        <v>872137</v>
      </c>
      <c r="I19" s="13">
        <v>8709683</v>
      </c>
      <c r="J19" s="13">
        <v>9581820</v>
      </c>
      <c r="K19" s="13">
        <v>66580357</v>
      </c>
    </row>
    <row r="20" spans="1:11" ht="12" customHeight="1">
      <c r="A20" s="14" t="s">
        <v>398</v>
      </c>
      <c r="B20" s="15">
        <v>3522675</v>
      </c>
      <c r="C20" s="15">
        <v>41532226</v>
      </c>
      <c r="D20" s="15">
        <v>45054901</v>
      </c>
      <c r="E20" s="15">
        <v>278378</v>
      </c>
      <c r="F20" s="15">
        <v>3155068</v>
      </c>
      <c r="G20" s="15">
        <v>3433446</v>
      </c>
      <c r="H20" s="15">
        <v>156936</v>
      </c>
      <c r="I20" s="15">
        <v>2593650</v>
      </c>
      <c r="J20" s="15">
        <v>2750586</v>
      </c>
      <c r="K20" s="15">
        <v>51238933</v>
      </c>
    </row>
    <row r="21" ht="12" customHeight="1">
      <c r="A21" s="3" t="str">
        <f>"FY "&amp;RIGHT(A6,4)+1</f>
        <v>FY 2012</v>
      </c>
    </row>
    <row r="22" spans="1:11" ht="12" customHeight="1">
      <c r="A22" s="2" t="str">
        <f>"Oct "&amp;RIGHT(A6,4)</f>
        <v>Oct 2011</v>
      </c>
      <c r="B22" s="11">
        <v>400686</v>
      </c>
      <c r="C22" s="11">
        <v>4971296</v>
      </c>
      <c r="D22" s="11">
        <v>5371982</v>
      </c>
      <c r="E22" s="11">
        <v>48920</v>
      </c>
      <c r="F22" s="11">
        <v>339702</v>
      </c>
      <c r="G22" s="11">
        <v>388622</v>
      </c>
      <c r="H22" s="11">
        <v>114</v>
      </c>
      <c r="I22" s="11">
        <v>104121</v>
      </c>
      <c r="J22" s="11">
        <v>104235</v>
      </c>
      <c r="K22" s="11">
        <v>5864839</v>
      </c>
    </row>
    <row r="23" spans="1:11" ht="12" customHeight="1">
      <c r="A23" s="2" t="str">
        <f>"Nov "&amp;RIGHT(A6,4)</f>
        <v>Nov 2011</v>
      </c>
      <c r="B23" s="11">
        <v>384593</v>
      </c>
      <c r="C23" s="11">
        <v>4532734</v>
      </c>
      <c r="D23" s="11">
        <v>4917327</v>
      </c>
      <c r="E23" s="11">
        <v>44685</v>
      </c>
      <c r="F23" s="11">
        <v>295147</v>
      </c>
      <c r="G23" s="11">
        <v>339832</v>
      </c>
      <c r="H23" s="11">
        <v>96</v>
      </c>
      <c r="I23" s="11">
        <v>62302</v>
      </c>
      <c r="J23" s="11">
        <v>62398</v>
      </c>
      <c r="K23" s="11">
        <v>5319557</v>
      </c>
    </row>
    <row r="24" spans="1:11" ht="12" customHeight="1">
      <c r="A24" s="2" t="str">
        <f>"Dec "&amp;RIGHT(A6,4)</f>
        <v>Dec 2011</v>
      </c>
      <c r="B24" s="11">
        <v>316833</v>
      </c>
      <c r="C24" s="11">
        <v>3577943</v>
      </c>
      <c r="D24" s="11">
        <v>3894776</v>
      </c>
      <c r="E24" s="11">
        <v>33374</v>
      </c>
      <c r="F24" s="11">
        <v>277605</v>
      </c>
      <c r="G24" s="11">
        <v>310979</v>
      </c>
      <c r="H24" s="11">
        <v>87</v>
      </c>
      <c r="I24" s="11">
        <v>40369</v>
      </c>
      <c r="J24" s="11">
        <v>40456</v>
      </c>
      <c r="K24" s="11">
        <v>4246211</v>
      </c>
    </row>
    <row r="25" spans="1:11" ht="12" customHeight="1">
      <c r="A25" s="2" t="str">
        <f>"Jan "&amp;RIGHT(A6,4)+1</f>
        <v>Jan 2012</v>
      </c>
      <c r="B25" s="11">
        <v>406932</v>
      </c>
      <c r="C25" s="11">
        <v>4936749</v>
      </c>
      <c r="D25" s="11">
        <v>5343681</v>
      </c>
      <c r="E25" s="11">
        <v>41864</v>
      </c>
      <c r="F25" s="11">
        <v>319473</v>
      </c>
      <c r="G25" s="11">
        <v>361337</v>
      </c>
      <c r="H25" s="11">
        <v>108</v>
      </c>
      <c r="I25" s="11">
        <v>82412</v>
      </c>
      <c r="J25" s="11">
        <v>82520</v>
      </c>
      <c r="K25" s="11">
        <v>5787538</v>
      </c>
    </row>
    <row r="26" spans="1:11" ht="12" customHeight="1">
      <c r="A26" s="2" t="str">
        <f>"Feb "&amp;RIGHT(A6,4)+1</f>
        <v>Feb 2012</v>
      </c>
      <c r="B26" s="11">
        <v>414122</v>
      </c>
      <c r="C26" s="11">
        <v>4728194</v>
      </c>
      <c r="D26" s="11">
        <v>5142316</v>
      </c>
      <c r="E26" s="11">
        <v>33544</v>
      </c>
      <c r="F26" s="11">
        <v>293277</v>
      </c>
      <c r="G26" s="11">
        <v>326821</v>
      </c>
      <c r="H26" s="11">
        <v>109</v>
      </c>
      <c r="I26" s="11">
        <v>91350</v>
      </c>
      <c r="J26" s="11">
        <v>91459</v>
      </c>
      <c r="K26" s="11">
        <v>5560596</v>
      </c>
    </row>
    <row r="27" spans="1:11" ht="12" customHeight="1">
      <c r="A27" s="2" t="str">
        <f>"Mar "&amp;RIGHT(A6,4)+1</f>
        <v>Mar 2012</v>
      </c>
      <c r="B27" s="11">
        <v>417378</v>
      </c>
      <c r="C27" s="11">
        <v>4759284</v>
      </c>
      <c r="D27" s="11">
        <v>5176662</v>
      </c>
      <c r="E27" s="11">
        <v>40824</v>
      </c>
      <c r="F27" s="11">
        <v>306837</v>
      </c>
      <c r="G27" s="11">
        <v>347661</v>
      </c>
      <c r="H27" s="11">
        <v>80</v>
      </c>
      <c r="I27" s="11">
        <v>79326</v>
      </c>
      <c r="J27" s="11">
        <v>79406</v>
      </c>
      <c r="K27" s="11">
        <v>5603729</v>
      </c>
    </row>
    <row r="28" spans="1:11" ht="12" customHeight="1">
      <c r="A28" s="2" t="str">
        <f>"Apr "&amp;RIGHT(A6,4)+1</f>
        <v>Apr 2012</v>
      </c>
      <c r="B28" s="11">
        <v>382604</v>
      </c>
      <c r="C28" s="11">
        <v>4168755</v>
      </c>
      <c r="D28" s="11">
        <v>4551359</v>
      </c>
      <c r="E28" s="11">
        <v>32276</v>
      </c>
      <c r="F28" s="11">
        <v>312123</v>
      </c>
      <c r="G28" s="11">
        <v>344399</v>
      </c>
      <c r="H28" s="11">
        <v>104</v>
      </c>
      <c r="I28" s="11">
        <v>77679</v>
      </c>
      <c r="J28" s="11">
        <v>77783</v>
      </c>
      <c r="K28" s="11">
        <v>4973541</v>
      </c>
    </row>
    <row r="29" spans="1:11" ht="12" customHeight="1">
      <c r="A29" s="2" t="str">
        <f>"May "&amp;RIGHT(A6,4)+1</f>
        <v>May 2012</v>
      </c>
      <c r="B29" s="11">
        <v>432134</v>
      </c>
      <c r="C29" s="11">
        <v>4856493</v>
      </c>
      <c r="D29" s="11">
        <v>5288627</v>
      </c>
      <c r="E29" s="11">
        <v>40926</v>
      </c>
      <c r="F29" s="11">
        <v>342176</v>
      </c>
      <c r="G29" s="11">
        <v>383102</v>
      </c>
      <c r="H29" s="11">
        <v>9954</v>
      </c>
      <c r="I29" s="11">
        <v>399515</v>
      </c>
      <c r="J29" s="11">
        <v>409469</v>
      </c>
      <c r="K29" s="11">
        <v>6081198</v>
      </c>
    </row>
    <row r="30" spans="1:11" ht="12" customHeight="1">
      <c r="A30" s="2" t="str">
        <f>"Jun "&amp;RIGHT(A6,4)+1</f>
        <v>Jun 2012</v>
      </c>
      <c r="B30" s="11">
        <v>119257</v>
      </c>
      <c r="C30" s="11">
        <v>1426226</v>
      </c>
      <c r="D30" s="11">
        <v>1545483</v>
      </c>
      <c r="E30" s="11">
        <v>47654.3491</v>
      </c>
      <c r="F30" s="11">
        <v>330417</v>
      </c>
      <c r="G30" s="11">
        <v>378071.3491</v>
      </c>
      <c r="H30" s="11">
        <v>111245</v>
      </c>
      <c r="I30" s="11">
        <v>1884496</v>
      </c>
      <c r="J30" s="11">
        <v>1995741</v>
      </c>
      <c r="K30" s="11">
        <v>3919295.3491</v>
      </c>
    </row>
    <row r="31" spans="1:11" ht="12" customHeight="1">
      <c r="A31" s="2" t="str">
        <f>"Jul "&amp;RIGHT(A6,4)+1</f>
        <v>Jul 2012</v>
      </c>
      <c r="B31" s="11" t="s">
        <v>397</v>
      </c>
      <c r="C31" s="11" t="s">
        <v>397</v>
      </c>
      <c r="D31" s="11" t="s">
        <v>397</v>
      </c>
      <c r="E31" s="11" t="s">
        <v>397</v>
      </c>
      <c r="F31" s="11" t="s">
        <v>397</v>
      </c>
      <c r="G31" s="11" t="s">
        <v>397</v>
      </c>
      <c r="H31" s="11" t="s">
        <v>397</v>
      </c>
      <c r="I31" s="11" t="s">
        <v>397</v>
      </c>
      <c r="J31" s="11" t="s">
        <v>397</v>
      </c>
      <c r="K31" s="11" t="s">
        <v>397</v>
      </c>
    </row>
    <row r="32" spans="1:11" ht="12" customHeight="1">
      <c r="A32" s="2" t="str">
        <f>"Aug "&amp;RIGHT(A6,4)+1</f>
        <v>Aug 2012</v>
      </c>
      <c r="B32" s="11" t="s">
        <v>397</v>
      </c>
      <c r="C32" s="11" t="s">
        <v>397</v>
      </c>
      <c r="D32" s="11" t="s">
        <v>397</v>
      </c>
      <c r="E32" s="11" t="s">
        <v>397</v>
      </c>
      <c r="F32" s="11" t="s">
        <v>397</v>
      </c>
      <c r="G32" s="11" t="s">
        <v>397</v>
      </c>
      <c r="H32" s="11" t="s">
        <v>397</v>
      </c>
      <c r="I32" s="11" t="s">
        <v>397</v>
      </c>
      <c r="J32" s="11" t="s">
        <v>397</v>
      </c>
      <c r="K32" s="11" t="s">
        <v>397</v>
      </c>
    </row>
    <row r="33" spans="1:11" ht="12" customHeight="1">
      <c r="A33" s="2" t="str">
        <f>"Sep "&amp;RIGHT(A6,4)+1</f>
        <v>Sep 2012</v>
      </c>
      <c r="B33" s="11" t="s">
        <v>397</v>
      </c>
      <c r="C33" s="11" t="s">
        <v>397</v>
      </c>
      <c r="D33" s="11" t="s">
        <v>397</v>
      </c>
      <c r="E33" s="11" t="s">
        <v>397</v>
      </c>
      <c r="F33" s="11" t="s">
        <v>397</v>
      </c>
      <c r="G33" s="11" t="s">
        <v>397</v>
      </c>
      <c r="H33" s="11" t="s">
        <v>397</v>
      </c>
      <c r="I33" s="11" t="s">
        <v>397</v>
      </c>
      <c r="J33" s="11" t="s">
        <v>397</v>
      </c>
      <c r="K33" s="11" t="s">
        <v>397</v>
      </c>
    </row>
    <row r="34" spans="1:11" ht="12" customHeight="1">
      <c r="A34" s="12" t="s">
        <v>57</v>
      </c>
      <c r="B34" s="13">
        <v>3274539</v>
      </c>
      <c r="C34" s="13">
        <v>37957674</v>
      </c>
      <c r="D34" s="13">
        <v>41232213</v>
      </c>
      <c r="E34" s="13">
        <v>364067.3491</v>
      </c>
      <c r="F34" s="13">
        <v>2816757</v>
      </c>
      <c r="G34" s="13">
        <v>3180824.3491</v>
      </c>
      <c r="H34" s="13">
        <v>121897</v>
      </c>
      <c r="I34" s="13">
        <v>2821570</v>
      </c>
      <c r="J34" s="13">
        <v>2943467</v>
      </c>
      <c r="K34" s="13">
        <v>47356504.3491</v>
      </c>
    </row>
    <row r="35" spans="1:11" ht="12" customHeight="1">
      <c r="A35" s="14" t="str">
        <f>"Total "&amp;MID(A20,7,LEN(A20)-13)&amp;" Months"</f>
        <v>Total 9 Months</v>
      </c>
      <c r="B35" s="15">
        <v>3274539</v>
      </c>
      <c r="C35" s="15">
        <v>37957674</v>
      </c>
      <c r="D35" s="15">
        <v>41232213</v>
      </c>
      <c r="E35" s="15">
        <v>364067.3491</v>
      </c>
      <c r="F35" s="15">
        <v>2816757</v>
      </c>
      <c r="G35" s="15">
        <v>3180824.3491</v>
      </c>
      <c r="H35" s="15">
        <v>121897</v>
      </c>
      <c r="I35" s="15">
        <v>2821570</v>
      </c>
      <c r="J35" s="15">
        <v>2943467</v>
      </c>
      <c r="K35" s="15">
        <v>47356504.3491</v>
      </c>
    </row>
    <row r="36" spans="1:8" ht="12" customHeight="1">
      <c r="A36" s="33"/>
      <c r="B36" s="33"/>
      <c r="C36" s="33"/>
      <c r="D36" s="33"/>
      <c r="E36" s="33"/>
      <c r="F36" s="33"/>
      <c r="G36" s="33"/>
      <c r="H36" s="33"/>
    </row>
    <row r="37" ht="69.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9">
    <mergeCell ref="K3:K4"/>
    <mergeCell ref="B5:K5"/>
    <mergeCell ref="A36:H36"/>
    <mergeCell ref="A1:J1"/>
    <mergeCell ref="A2:J2"/>
    <mergeCell ref="A3:A4"/>
    <mergeCell ref="B3:D3"/>
    <mergeCell ref="E3:G3"/>
    <mergeCell ref="H3:J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42" t="s">
        <v>394</v>
      </c>
      <c r="B1" s="42"/>
      <c r="C1" s="42"/>
      <c r="D1" s="42"/>
      <c r="E1" s="42"/>
      <c r="F1" s="42"/>
      <c r="G1" s="42"/>
      <c r="H1" s="42"/>
      <c r="I1" s="2" t="s">
        <v>395</v>
      </c>
    </row>
    <row r="2" spans="1:9" ht="12" customHeight="1">
      <c r="A2" s="44" t="s">
        <v>151</v>
      </c>
      <c r="B2" s="44"/>
      <c r="C2" s="44"/>
      <c r="D2" s="44"/>
      <c r="E2" s="44"/>
      <c r="F2" s="44"/>
      <c r="G2" s="44"/>
      <c r="H2" s="44"/>
      <c r="I2" s="1"/>
    </row>
    <row r="3" spans="1:9" ht="24" customHeight="1">
      <c r="A3" s="46" t="s">
        <v>52</v>
      </c>
      <c r="B3" s="48" t="s">
        <v>152</v>
      </c>
      <c r="C3" s="54"/>
      <c r="D3" s="49"/>
      <c r="E3" s="48" t="s">
        <v>153</v>
      </c>
      <c r="F3" s="54"/>
      <c r="G3" s="49"/>
      <c r="H3" s="48" t="s">
        <v>154</v>
      </c>
      <c r="I3" s="54"/>
    </row>
    <row r="4" spans="1:9" ht="24" customHeight="1">
      <c r="A4" s="47"/>
      <c r="B4" s="10" t="s">
        <v>81</v>
      </c>
      <c r="C4" s="10" t="s">
        <v>83</v>
      </c>
      <c r="D4" s="10" t="s">
        <v>57</v>
      </c>
      <c r="E4" s="10" t="s">
        <v>246</v>
      </c>
      <c r="F4" s="10" t="s">
        <v>83</v>
      </c>
      <c r="G4" s="10" t="s">
        <v>232</v>
      </c>
      <c r="H4" s="10" t="s">
        <v>247</v>
      </c>
      <c r="I4" s="9" t="s">
        <v>83</v>
      </c>
    </row>
    <row r="5" spans="1:9" ht="12" customHeight="1">
      <c r="A5" s="1"/>
      <c r="B5" s="33" t="str">
        <f>REPT("-",29)&amp;" Number "&amp;REPT("-",28)&amp;"   "&amp;REPT("-",30)&amp;" Dollars "&amp;REPT("-",28)&amp;"   "&amp;REPT("-",19)&amp;" Cents "&amp;REPT("-",21)</f>
        <v>----------------------------- Number ----------------------------   ------------------------------ Dollars ----------------------------   ------------------- Cents ---------------------</v>
      </c>
      <c r="C5" s="33"/>
      <c r="D5" s="33"/>
      <c r="E5" s="33"/>
      <c r="F5" s="33"/>
      <c r="G5" s="33"/>
      <c r="H5" s="33"/>
      <c r="I5" s="33"/>
    </row>
    <row r="6" ht="12" customHeight="1">
      <c r="A6" s="3" t="s">
        <v>396</v>
      </c>
    </row>
    <row r="7" spans="1:9" ht="12" customHeight="1">
      <c r="A7" s="2" t="str">
        <f>"Oct "&amp;RIGHT(A6,4)-1</f>
        <v>Oct 2010</v>
      </c>
      <c r="B7" s="11">
        <v>492595</v>
      </c>
      <c r="C7" s="11">
        <v>6027146</v>
      </c>
      <c r="D7" s="11">
        <v>6519741</v>
      </c>
      <c r="E7" s="11">
        <v>92361.5625</v>
      </c>
      <c r="F7" s="11">
        <v>1069818.415</v>
      </c>
      <c r="G7" s="11">
        <v>1162179.9775</v>
      </c>
      <c r="H7" s="16">
        <v>18.75</v>
      </c>
      <c r="I7" s="16">
        <v>17.75</v>
      </c>
    </row>
    <row r="8" spans="1:9" ht="12" customHeight="1">
      <c r="A8" s="2" t="str">
        <f>"Nov "&amp;RIGHT(A6,4)-1</f>
        <v>Nov 2010</v>
      </c>
      <c r="B8" s="11">
        <v>466000</v>
      </c>
      <c r="C8" s="11">
        <v>5474960</v>
      </c>
      <c r="D8" s="11">
        <v>5940960</v>
      </c>
      <c r="E8" s="11">
        <v>87375</v>
      </c>
      <c r="F8" s="11">
        <v>971805.4</v>
      </c>
      <c r="G8" s="11">
        <v>1059180.4</v>
      </c>
      <c r="H8" s="16">
        <v>18.75</v>
      </c>
      <c r="I8" s="16">
        <v>17.75</v>
      </c>
    </row>
    <row r="9" spans="1:9" ht="12" customHeight="1">
      <c r="A9" s="2" t="str">
        <f>"Dec "&amp;RIGHT(A6,4)-1</f>
        <v>Dec 2010</v>
      </c>
      <c r="B9" s="11">
        <v>379926</v>
      </c>
      <c r="C9" s="11">
        <v>4260106</v>
      </c>
      <c r="D9" s="11">
        <v>4640032</v>
      </c>
      <c r="E9" s="11">
        <v>71236.125</v>
      </c>
      <c r="F9" s="11">
        <v>756168.815</v>
      </c>
      <c r="G9" s="11">
        <v>827404.94</v>
      </c>
      <c r="H9" s="16">
        <v>18.75</v>
      </c>
      <c r="I9" s="16">
        <v>17.75</v>
      </c>
    </row>
    <row r="10" spans="1:9" ht="12" customHeight="1">
      <c r="A10" s="2" t="str">
        <f>"Jan "&amp;RIGHT(A6,4)</f>
        <v>Jan 2011</v>
      </c>
      <c r="B10" s="11">
        <v>435858</v>
      </c>
      <c r="C10" s="11">
        <v>5652287</v>
      </c>
      <c r="D10" s="11">
        <v>6088145</v>
      </c>
      <c r="E10" s="11">
        <v>81723.375</v>
      </c>
      <c r="F10" s="11">
        <v>1003280.9425</v>
      </c>
      <c r="G10" s="11">
        <v>1085004.3175</v>
      </c>
      <c r="H10" s="16">
        <v>18.75</v>
      </c>
      <c r="I10" s="16">
        <v>17.75</v>
      </c>
    </row>
    <row r="11" spans="1:9" ht="12" customHeight="1">
      <c r="A11" s="2" t="str">
        <f>"Feb "&amp;RIGHT(A6,4)</f>
        <v>Feb 2011</v>
      </c>
      <c r="B11" s="11">
        <v>393687</v>
      </c>
      <c r="C11" s="11">
        <v>5105049</v>
      </c>
      <c r="D11" s="11">
        <v>5498736</v>
      </c>
      <c r="E11" s="11">
        <v>73816.3125</v>
      </c>
      <c r="F11" s="11">
        <v>906146.1975</v>
      </c>
      <c r="G11" s="11">
        <v>979962.51</v>
      </c>
      <c r="H11" s="16">
        <v>18.75</v>
      </c>
      <c r="I11" s="16">
        <v>17.75</v>
      </c>
    </row>
    <row r="12" spans="1:9" ht="12" customHeight="1">
      <c r="A12" s="2" t="str">
        <f>"Mar "&amp;RIGHT(A6,4)</f>
        <v>Mar 2011</v>
      </c>
      <c r="B12" s="11">
        <v>490133</v>
      </c>
      <c r="C12" s="11">
        <v>6027513</v>
      </c>
      <c r="D12" s="11">
        <v>6517646</v>
      </c>
      <c r="E12" s="11">
        <v>91899.9375</v>
      </c>
      <c r="F12" s="11">
        <v>1069883.5575</v>
      </c>
      <c r="G12" s="11">
        <v>1161783.495</v>
      </c>
      <c r="H12" s="16">
        <v>18.75</v>
      </c>
      <c r="I12" s="16">
        <v>17.75</v>
      </c>
    </row>
    <row r="13" spans="1:9" ht="12" customHeight="1">
      <c r="A13" s="2" t="str">
        <f>"Apr "&amp;RIGHT(A6,4)</f>
        <v>Apr 2011</v>
      </c>
      <c r="B13" s="11">
        <v>471788</v>
      </c>
      <c r="C13" s="11">
        <v>5078954</v>
      </c>
      <c r="D13" s="11">
        <v>5550742</v>
      </c>
      <c r="E13" s="11">
        <v>88460.25</v>
      </c>
      <c r="F13" s="11">
        <v>901514.335</v>
      </c>
      <c r="G13" s="11">
        <v>989974.585</v>
      </c>
      <c r="H13" s="16">
        <v>18.75</v>
      </c>
      <c r="I13" s="16">
        <v>17.75</v>
      </c>
    </row>
    <row r="14" spans="1:9" ht="12" customHeight="1">
      <c r="A14" s="2" t="str">
        <f>"May "&amp;RIGHT(A6,4)</f>
        <v>May 2011</v>
      </c>
      <c r="B14" s="11">
        <v>480664</v>
      </c>
      <c r="C14" s="11">
        <v>5948209</v>
      </c>
      <c r="D14" s="11">
        <v>6428873</v>
      </c>
      <c r="E14" s="11">
        <v>90124.5</v>
      </c>
      <c r="F14" s="11">
        <v>1055807.0975</v>
      </c>
      <c r="G14" s="11">
        <v>1145931.5975</v>
      </c>
      <c r="H14" s="16">
        <v>18.75</v>
      </c>
      <c r="I14" s="16">
        <v>17.75</v>
      </c>
    </row>
    <row r="15" spans="1:9" ht="12" customHeight="1">
      <c r="A15" s="2" t="str">
        <f>"Jun "&amp;RIGHT(A6,4)</f>
        <v>Jun 2011</v>
      </c>
      <c r="B15" s="11">
        <v>347338</v>
      </c>
      <c r="C15" s="11">
        <v>3706720</v>
      </c>
      <c r="D15" s="11">
        <v>4054058</v>
      </c>
      <c r="E15" s="11">
        <v>65125.875</v>
      </c>
      <c r="F15" s="11">
        <v>657942.8</v>
      </c>
      <c r="G15" s="11">
        <v>723068.675</v>
      </c>
      <c r="H15" s="16">
        <v>18.75</v>
      </c>
      <c r="I15" s="16">
        <v>17.75</v>
      </c>
    </row>
    <row r="16" spans="1:9" ht="12" customHeight="1">
      <c r="A16" s="2" t="str">
        <f>"Jul "&amp;RIGHT(A6,4)</f>
        <v>Jul 2011</v>
      </c>
      <c r="B16" s="11">
        <v>642395</v>
      </c>
      <c r="C16" s="11">
        <v>5112995</v>
      </c>
      <c r="D16" s="11">
        <v>5755390</v>
      </c>
      <c r="E16" s="11">
        <v>138114.925</v>
      </c>
      <c r="F16" s="11">
        <v>1048163.975</v>
      </c>
      <c r="G16" s="11">
        <v>1186278.9</v>
      </c>
      <c r="H16" s="16">
        <v>21.5</v>
      </c>
      <c r="I16" s="16">
        <v>20.5</v>
      </c>
    </row>
    <row r="17" spans="1:9" ht="12" customHeight="1">
      <c r="A17" s="2" t="str">
        <f>"Aug "&amp;RIGHT(A6,4)</f>
        <v>Aug 2011</v>
      </c>
      <c r="B17" s="11">
        <v>330057</v>
      </c>
      <c r="C17" s="11">
        <v>3193293</v>
      </c>
      <c r="D17" s="11">
        <v>3523350</v>
      </c>
      <c r="E17" s="11">
        <v>70962.255</v>
      </c>
      <c r="F17" s="11">
        <v>654625.065</v>
      </c>
      <c r="G17" s="11">
        <v>725587.32</v>
      </c>
      <c r="H17" s="16">
        <v>21.5</v>
      </c>
      <c r="I17" s="16">
        <v>20.5</v>
      </c>
    </row>
    <row r="18" spans="1:9" ht="12" customHeight="1">
      <c r="A18" s="2" t="str">
        <f>"Sep "&amp;RIGHT(A6,4)</f>
        <v>Sep 2011</v>
      </c>
      <c r="B18" s="11">
        <v>415568</v>
      </c>
      <c r="C18" s="11">
        <v>5647116</v>
      </c>
      <c r="D18" s="11">
        <v>6062684</v>
      </c>
      <c r="E18" s="11">
        <v>89347.12</v>
      </c>
      <c r="F18" s="11">
        <v>1157658.78</v>
      </c>
      <c r="G18" s="11">
        <v>1247005.9</v>
      </c>
      <c r="H18" s="16">
        <v>21.5</v>
      </c>
      <c r="I18" s="16">
        <v>20.5</v>
      </c>
    </row>
    <row r="19" spans="1:9" ht="12" customHeight="1">
      <c r="A19" s="12" t="s">
        <v>57</v>
      </c>
      <c r="B19" s="13">
        <v>5346009</v>
      </c>
      <c r="C19" s="13">
        <v>61234348</v>
      </c>
      <c r="D19" s="13">
        <v>66580357</v>
      </c>
      <c r="E19" s="13">
        <v>1040547.2375</v>
      </c>
      <c r="F19" s="13">
        <v>11252815.38</v>
      </c>
      <c r="G19" s="13">
        <v>12293362.6175</v>
      </c>
      <c r="H19" s="17">
        <v>19.464</v>
      </c>
      <c r="I19" s="17">
        <v>18.3766</v>
      </c>
    </row>
    <row r="20" spans="1:9" ht="12" customHeight="1">
      <c r="A20" s="14" t="s">
        <v>398</v>
      </c>
      <c r="B20" s="15">
        <v>3957989</v>
      </c>
      <c r="C20" s="15">
        <v>47280944</v>
      </c>
      <c r="D20" s="15">
        <v>51238933</v>
      </c>
      <c r="E20" s="15">
        <v>742122.9375</v>
      </c>
      <c r="F20" s="15">
        <v>8392367.56</v>
      </c>
      <c r="G20" s="15">
        <v>9134490.4975</v>
      </c>
      <c r="H20" s="18">
        <v>18.75</v>
      </c>
      <c r="I20" s="18">
        <v>17.75</v>
      </c>
    </row>
    <row r="21" ht="12" customHeight="1">
      <c r="A21" s="3" t="str">
        <f>"FY "&amp;RIGHT(A6,4)+1</f>
        <v>FY 2012</v>
      </c>
    </row>
    <row r="22" spans="1:9" ht="12" customHeight="1">
      <c r="A22" s="2" t="str">
        <f>"Oct "&amp;RIGHT(A6,4)</f>
        <v>Oct 2011</v>
      </c>
      <c r="B22" s="11">
        <v>449720</v>
      </c>
      <c r="C22" s="11">
        <v>5415119</v>
      </c>
      <c r="D22" s="11">
        <v>5864839</v>
      </c>
      <c r="E22" s="11">
        <v>96689.8</v>
      </c>
      <c r="F22" s="11">
        <v>1110099.395</v>
      </c>
      <c r="G22" s="11">
        <v>1206789.195</v>
      </c>
      <c r="H22" s="16">
        <v>21.5</v>
      </c>
      <c r="I22" s="16">
        <v>20.5</v>
      </c>
    </row>
    <row r="23" spans="1:9" ht="12" customHeight="1">
      <c r="A23" s="2" t="str">
        <f>"Nov "&amp;RIGHT(A6,4)</f>
        <v>Nov 2011</v>
      </c>
      <c r="B23" s="11">
        <v>429374</v>
      </c>
      <c r="C23" s="11">
        <v>4890183</v>
      </c>
      <c r="D23" s="11">
        <v>5319557</v>
      </c>
      <c r="E23" s="11">
        <v>92315.41</v>
      </c>
      <c r="F23" s="11">
        <v>1002487.515</v>
      </c>
      <c r="G23" s="11">
        <v>1094802.925</v>
      </c>
      <c r="H23" s="16">
        <v>21.5</v>
      </c>
      <c r="I23" s="16">
        <v>20.5</v>
      </c>
    </row>
    <row r="24" spans="1:9" ht="12" customHeight="1">
      <c r="A24" s="2" t="str">
        <f>"Dec "&amp;RIGHT(A6,4)</f>
        <v>Dec 2011</v>
      </c>
      <c r="B24" s="11">
        <v>350294</v>
      </c>
      <c r="C24" s="11">
        <v>3895917</v>
      </c>
      <c r="D24" s="11">
        <v>4246211</v>
      </c>
      <c r="E24" s="11">
        <v>75313.21</v>
      </c>
      <c r="F24" s="11">
        <v>798662.985</v>
      </c>
      <c r="G24" s="11">
        <v>873976.195</v>
      </c>
      <c r="H24" s="16">
        <v>21.5</v>
      </c>
      <c r="I24" s="16">
        <v>20.5</v>
      </c>
    </row>
    <row r="25" spans="1:9" ht="12" customHeight="1">
      <c r="A25" s="2" t="str">
        <f>"Jan "&amp;RIGHT(A6,4)+1</f>
        <v>Jan 2012</v>
      </c>
      <c r="B25" s="11">
        <v>448904</v>
      </c>
      <c r="C25" s="11">
        <v>5338634</v>
      </c>
      <c r="D25" s="11">
        <v>5787538</v>
      </c>
      <c r="E25" s="11">
        <v>96514.36</v>
      </c>
      <c r="F25" s="11">
        <v>1094419.97</v>
      </c>
      <c r="G25" s="11">
        <v>1190934.33</v>
      </c>
      <c r="H25" s="16">
        <v>21.5</v>
      </c>
      <c r="I25" s="16">
        <v>20.5</v>
      </c>
    </row>
    <row r="26" spans="1:9" ht="12" customHeight="1">
      <c r="A26" s="2" t="str">
        <f>"Feb "&amp;RIGHT(A6,4)+1</f>
        <v>Feb 2012</v>
      </c>
      <c r="B26" s="11">
        <v>447775</v>
      </c>
      <c r="C26" s="11">
        <v>5112821</v>
      </c>
      <c r="D26" s="11">
        <v>5560596</v>
      </c>
      <c r="E26" s="11">
        <v>96271.625</v>
      </c>
      <c r="F26" s="11">
        <v>1048128.305</v>
      </c>
      <c r="G26" s="11">
        <v>1144399.93</v>
      </c>
      <c r="H26" s="16">
        <v>21.5</v>
      </c>
      <c r="I26" s="16">
        <v>20.5</v>
      </c>
    </row>
    <row r="27" spans="1:9" ht="12" customHeight="1">
      <c r="A27" s="2" t="str">
        <f>"Mar "&amp;RIGHT(A6,4)+1</f>
        <v>Mar 2012</v>
      </c>
      <c r="B27" s="11">
        <v>458282</v>
      </c>
      <c r="C27" s="11">
        <v>5145447</v>
      </c>
      <c r="D27" s="11">
        <v>5603729</v>
      </c>
      <c r="E27" s="11">
        <v>98530.63</v>
      </c>
      <c r="F27" s="11">
        <v>1054816.635</v>
      </c>
      <c r="G27" s="11">
        <v>1153347.265</v>
      </c>
      <c r="H27" s="16">
        <v>21.5</v>
      </c>
      <c r="I27" s="16">
        <v>20.5</v>
      </c>
    </row>
    <row r="28" spans="1:9" ht="12" customHeight="1">
      <c r="A28" s="2" t="str">
        <f>"Apr "&amp;RIGHT(A6,4)+1</f>
        <v>Apr 2012</v>
      </c>
      <c r="B28" s="11">
        <v>414984</v>
      </c>
      <c r="C28" s="11">
        <v>4558557</v>
      </c>
      <c r="D28" s="11">
        <v>4973541</v>
      </c>
      <c r="E28" s="11">
        <v>89221.56</v>
      </c>
      <c r="F28" s="11">
        <v>934504.185</v>
      </c>
      <c r="G28" s="11">
        <v>1023725.745</v>
      </c>
      <c r="H28" s="16">
        <v>21.5</v>
      </c>
      <c r="I28" s="16">
        <v>20.5</v>
      </c>
    </row>
    <row r="29" spans="1:9" ht="12" customHeight="1">
      <c r="A29" s="2" t="str">
        <f>"May "&amp;RIGHT(A6,4)+1</f>
        <v>May 2012</v>
      </c>
      <c r="B29" s="11">
        <v>483014</v>
      </c>
      <c r="C29" s="11">
        <v>5598184</v>
      </c>
      <c r="D29" s="11">
        <v>6081198</v>
      </c>
      <c r="E29" s="11">
        <v>103848.01</v>
      </c>
      <c r="F29" s="11">
        <v>1147627.72</v>
      </c>
      <c r="G29" s="11">
        <v>1251475.73</v>
      </c>
      <c r="H29" s="16">
        <v>21.5</v>
      </c>
      <c r="I29" s="16">
        <v>20.5</v>
      </c>
    </row>
    <row r="30" spans="1:9" ht="12" customHeight="1">
      <c r="A30" s="2" t="str">
        <f>"Jun "&amp;RIGHT(A6,4)+1</f>
        <v>Jun 2012</v>
      </c>
      <c r="B30" s="11">
        <v>278156.3491</v>
      </c>
      <c r="C30" s="11">
        <v>3641139</v>
      </c>
      <c r="D30" s="11">
        <v>3919295.3491</v>
      </c>
      <c r="E30" s="11">
        <v>59803.6151</v>
      </c>
      <c r="F30" s="11">
        <v>746433.495</v>
      </c>
      <c r="G30" s="11">
        <v>806237.1101</v>
      </c>
      <c r="H30" s="16">
        <v>21.5</v>
      </c>
      <c r="I30" s="16">
        <v>20.5</v>
      </c>
    </row>
    <row r="31" spans="1:9" ht="12" customHeight="1">
      <c r="A31" s="2" t="str">
        <f>"Jul "&amp;RIGHT(A6,4)+1</f>
        <v>Jul 2012</v>
      </c>
      <c r="B31" s="11" t="s">
        <v>397</v>
      </c>
      <c r="C31" s="11" t="s">
        <v>397</v>
      </c>
      <c r="D31" s="11" t="s">
        <v>397</v>
      </c>
      <c r="E31" s="11" t="s">
        <v>397</v>
      </c>
      <c r="F31" s="11" t="s">
        <v>397</v>
      </c>
      <c r="G31" s="11" t="s">
        <v>397</v>
      </c>
      <c r="H31" s="16" t="s">
        <v>397</v>
      </c>
      <c r="I31" s="16" t="s">
        <v>397</v>
      </c>
    </row>
    <row r="32" spans="1:9" ht="12" customHeight="1">
      <c r="A32" s="2" t="str">
        <f>"Aug "&amp;RIGHT(A6,4)+1</f>
        <v>Aug 2012</v>
      </c>
      <c r="B32" s="11" t="s">
        <v>397</v>
      </c>
      <c r="C32" s="11" t="s">
        <v>397</v>
      </c>
      <c r="D32" s="11" t="s">
        <v>397</v>
      </c>
      <c r="E32" s="11" t="s">
        <v>397</v>
      </c>
      <c r="F32" s="11" t="s">
        <v>397</v>
      </c>
      <c r="G32" s="11" t="s">
        <v>397</v>
      </c>
      <c r="H32" s="16" t="s">
        <v>397</v>
      </c>
      <c r="I32" s="16" t="s">
        <v>397</v>
      </c>
    </row>
    <row r="33" spans="1:9" ht="12" customHeight="1">
      <c r="A33" s="2" t="str">
        <f>"Sep "&amp;RIGHT(A6,4)+1</f>
        <v>Sep 2012</v>
      </c>
      <c r="B33" s="11" t="s">
        <v>397</v>
      </c>
      <c r="C33" s="11" t="s">
        <v>397</v>
      </c>
      <c r="D33" s="11" t="s">
        <v>397</v>
      </c>
      <c r="E33" s="11" t="s">
        <v>397</v>
      </c>
      <c r="F33" s="11" t="s">
        <v>397</v>
      </c>
      <c r="G33" s="11" t="s">
        <v>397</v>
      </c>
      <c r="H33" s="16" t="s">
        <v>397</v>
      </c>
      <c r="I33" s="16" t="s">
        <v>397</v>
      </c>
    </row>
    <row r="34" spans="1:9" ht="12" customHeight="1">
      <c r="A34" s="12" t="s">
        <v>57</v>
      </c>
      <c r="B34" s="13">
        <v>3760503.3491</v>
      </c>
      <c r="C34" s="13">
        <v>43596001</v>
      </c>
      <c r="D34" s="13">
        <v>47356504.3491</v>
      </c>
      <c r="E34" s="13">
        <v>808508.2201</v>
      </c>
      <c r="F34" s="13">
        <v>8937180.205</v>
      </c>
      <c r="G34" s="13">
        <v>9745688.4251</v>
      </c>
      <c r="H34" s="17">
        <v>21.5</v>
      </c>
      <c r="I34" s="17">
        <v>20.5</v>
      </c>
    </row>
    <row r="35" spans="1:9" ht="12" customHeight="1">
      <c r="A35" s="14" t="str">
        <f>"Total "&amp;MID(A20,7,LEN(A20)-13)&amp;" Months"</f>
        <v>Total 9 Months</v>
      </c>
      <c r="B35" s="15">
        <v>3760503.3491</v>
      </c>
      <c r="C35" s="15">
        <v>43596001</v>
      </c>
      <c r="D35" s="15">
        <v>47356504.3491</v>
      </c>
      <c r="E35" s="15">
        <v>808508.2201</v>
      </c>
      <c r="F35" s="15">
        <v>8937180.205</v>
      </c>
      <c r="G35" s="15">
        <v>9745688.4251</v>
      </c>
      <c r="H35" s="18">
        <v>21.5</v>
      </c>
      <c r="I35" s="18">
        <v>20.5</v>
      </c>
    </row>
    <row r="36" spans="1:9" ht="12" customHeight="1">
      <c r="A36" s="33"/>
      <c r="B36" s="33"/>
      <c r="C36" s="33"/>
      <c r="D36" s="33"/>
      <c r="E36" s="33"/>
      <c r="F36" s="33"/>
      <c r="G36" s="33"/>
      <c r="H36" s="33"/>
      <c r="I36" s="33"/>
    </row>
    <row r="37" spans="1:9" ht="69.75" customHeight="1">
      <c r="A37" s="53" t="s">
        <v>155</v>
      </c>
      <c r="B37" s="53"/>
      <c r="C37" s="53"/>
      <c r="D37" s="53"/>
      <c r="E37" s="53"/>
      <c r="F37" s="53"/>
      <c r="G37" s="53"/>
      <c r="H37" s="53"/>
      <c r="I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9">
    <mergeCell ref="B5:I5"/>
    <mergeCell ref="A36:I36"/>
    <mergeCell ref="A37:I37"/>
    <mergeCell ref="A1:H1"/>
    <mergeCell ref="A2:H2"/>
    <mergeCell ref="A3:A4"/>
    <mergeCell ref="B3:D3"/>
    <mergeCell ref="E3:G3"/>
    <mergeCell ref="H3:I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K44"/>
  <sheetViews>
    <sheetView showGridLines="0" zoomScalePageLayoutView="0" workbookViewId="0" topLeftCell="A1">
      <selection activeCell="A1" sqref="A1:J1"/>
    </sheetView>
  </sheetViews>
  <sheetFormatPr defaultColWidth="9.140625" defaultRowHeight="12.75"/>
  <cols>
    <col min="1" max="1" width="11.421875" style="0" customWidth="1"/>
    <col min="2" max="6" width="11.28125" style="0" customWidth="1"/>
    <col min="7" max="7" width="12.421875" style="0" customWidth="1"/>
    <col min="8" max="9" width="11.28125" style="0" customWidth="1"/>
    <col min="10" max="11" width="11.421875" style="0" customWidth="1"/>
  </cols>
  <sheetData>
    <row r="1" spans="1:11" ht="12" customHeight="1">
      <c r="A1" s="42" t="s">
        <v>394</v>
      </c>
      <c r="B1" s="42"/>
      <c r="C1" s="42"/>
      <c r="D1" s="42"/>
      <c r="E1" s="42"/>
      <c r="F1" s="42"/>
      <c r="G1" s="42"/>
      <c r="H1" s="42"/>
      <c r="I1" s="42"/>
      <c r="J1" s="42"/>
      <c r="K1" s="2" t="s">
        <v>395</v>
      </c>
    </row>
    <row r="2" spans="1:11" ht="12" customHeight="1">
      <c r="A2" s="44" t="s">
        <v>156</v>
      </c>
      <c r="B2" s="44"/>
      <c r="C2" s="44"/>
      <c r="D2" s="44"/>
      <c r="E2" s="44"/>
      <c r="F2" s="44"/>
      <c r="G2" s="44"/>
      <c r="H2" s="44"/>
      <c r="I2" s="44"/>
      <c r="J2" s="44"/>
      <c r="K2" s="1"/>
    </row>
    <row r="3" spans="1:11" ht="24" customHeight="1">
      <c r="A3" s="46" t="s">
        <v>52</v>
      </c>
      <c r="B3" s="48" t="s">
        <v>206</v>
      </c>
      <c r="C3" s="54"/>
      <c r="D3" s="54"/>
      <c r="E3" s="49"/>
      <c r="F3" s="48" t="s">
        <v>157</v>
      </c>
      <c r="G3" s="54"/>
      <c r="H3" s="54"/>
      <c r="I3" s="49"/>
      <c r="J3" s="48" t="s">
        <v>158</v>
      </c>
      <c r="K3" s="54"/>
    </row>
    <row r="4" spans="1:11" ht="45" customHeight="1">
      <c r="A4" s="47"/>
      <c r="B4" s="10" t="s">
        <v>159</v>
      </c>
      <c r="C4" s="10" t="s">
        <v>160</v>
      </c>
      <c r="D4" s="10" t="s">
        <v>161</v>
      </c>
      <c r="E4" s="10" t="s">
        <v>57</v>
      </c>
      <c r="F4" s="10" t="s">
        <v>250</v>
      </c>
      <c r="G4" s="10" t="s">
        <v>368</v>
      </c>
      <c r="H4" s="10" t="s">
        <v>369</v>
      </c>
      <c r="I4" s="10" t="s">
        <v>370</v>
      </c>
      <c r="J4" s="31" t="s">
        <v>371</v>
      </c>
      <c r="K4" s="9" t="s">
        <v>162</v>
      </c>
    </row>
    <row r="5" spans="1:11" ht="12" customHeight="1">
      <c r="A5" s="1"/>
      <c r="B5" s="33" t="str">
        <f>REPT("-",42)&amp;" Number "&amp;REPT("-",39)&amp;"   "&amp;REPT("-",52)&amp;" Dollars "&amp;REPT("-",58)</f>
        <v>------------------------------------------ Number ---------------------------------------   ---------------------------------------------------- Dollars ----------------------------------------------------------</v>
      </c>
      <c r="C5" s="33"/>
      <c r="D5" s="33"/>
      <c r="E5" s="33"/>
      <c r="F5" s="33"/>
      <c r="G5" s="33"/>
      <c r="H5" s="33"/>
      <c r="I5" s="33"/>
      <c r="J5" s="33"/>
      <c r="K5" s="33"/>
    </row>
    <row r="6" ht="12" customHeight="1">
      <c r="A6" s="3" t="s">
        <v>396</v>
      </c>
    </row>
    <row r="7" spans="1:11" ht="12" customHeight="1">
      <c r="A7" s="2" t="str">
        <f>"Oct "&amp;RIGHT(A6,4)-1</f>
        <v>Oct 2010</v>
      </c>
      <c r="B7" s="11">
        <v>2112093</v>
      </c>
      <c r="C7" s="11">
        <v>2122426</v>
      </c>
      <c r="D7" s="11">
        <v>4847215</v>
      </c>
      <c r="E7" s="11">
        <v>9081734</v>
      </c>
      <c r="F7" s="11">
        <v>378305056</v>
      </c>
      <c r="G7" s="11">
        <v>66216929</v>
      </c>
      <c r="H7" s="11" t="s">
        <v>397</v>
      </c>
      <c r="I7" s="11">
        <v>444521985</v>
      </c>
      <c r="J7" s="16">
        <v>41.6556</v>
      </c>
      <c r="K7" s="16">
        <v>7.2912</v>
      </c>
    </row>
    <row r="8" spans="1:11" ht="12" customHeight="1">
      <c r="A8" s="2" t="str">
        <f>"Nov "&amp;RIGHT(A6,4)-1</f>
        <v>Nov 2010</v>
      </c>
      <c r="B8" s="11">
        <v>2089736</v>
      </c>
      <c r="C8" s="11">
        <v>2111261</v>
      </c>
      <c r="D8" s="11">
        <v>4801067</v>
      </c>
      <c r="E8" s="11">
        <v>9002064</v>
      </c>
      <c r="F8" s="11">
        <v>380097970</v>
      </c>
      <c r="G8" s="11">
        <v>92810031</v>
      </c>
      <c r="H8" s="11" t="s">
        <v>397</v>
      </c>
      <c r="I8" s="11">
        <v>472908001</v>
      </c>
      <c r="J8" s="16">
        <v>42.2234</v>
      </c>
      <c r="K8" s="16">
        <v>10.3099</v>
      </c>
    </row>
    <row r="9" spans="1:11" ht="12" customHeight="1">
      <c r="A9" s="2" t="str">
        <f>"Dec "&amp;RIGHT(A6,4)-1</f>
        <v>Dec 2010</v>
      </c>
      <c r="B9" s="11">
        <v>2067688</v>
      </c>
      <c r="C9" s="11">
        <v>2091743</v>
      </c>
      <c r="D9" s="11">
        <v>4740039</v>
      </c>
      <c r="E9" s="11">
        <v>8899470</v>
      </c>
      <c r="F9" s="11">
        <v>379030591</v>
      </c>
      <c r="G9" s="11">
        <v>133350704</v>
      </c>
      <c r="H9" s="11" t="s">
        <v>397</v>
      </c>
      <c r="I9" s="11">
        <v>512381295</v>
      </c>
      <c r="J9" s="16">
        <v>42.5902</v>
      </c>
      <c r="K9" s="16">
        <v>14.9841</v>
      </c>
    </row>
    <row r="10" spans="1:11" ht="12" customHeight="1">
      <c r="A10" s="2" t="str">
        <f>"Jan "&amp;RIGHT(A6,4)</f>
        <v>Jan 2011</v>
      </c>
      <c r="B10" s="11">
        <v>2081523</v>
      </c>
      <c r="C10" s="11">
        <v>2109868</v>
      </c>
      <c r="D10" s="11">
        <v>4733161</v>
      </c>
      <c r="E10" s="11">
        <v>8924552</v>
      </c>
      <c r="F10" s="11">
        <v>380410444</v>
      </c>
      <c r="G10" s="11">
        <v>140729502</v>
      </c>
      <c r="H10" s="11" t="s">
        <v>397</v>
      </c>
      <c r="I10" s="11">
        <v>521139946</v>
      </c>
      <c r="J10" s="16">
        <v>42.6252</v>
      </c>
      <c r="K10" s="16">
        <v>15.7688</v>
      </c>
    </row>
    <row r="11" spans="1:11" ht="12" customHeight="1">
      <c r="A11" s="2" t="str">
        <f>"Feb "&amp;RIGHT(A6,4)</f>
        <v>Feb 2011</v>
      </c>
      <c r="B11" s="11">
        <v>2046589</v>
      </c>
      <c r="C11" s="11">
        <v>2079619</v>
      </c>
      <c r="D11" s="11">
        <v>4627975</v>
      </c>
      <c r="E11" s="11">
        <v>8754183</v>
      </c>
      <c r="F11" s="11">
        <v>370325170</v>
      </c>
      <c r="G11" s="11">
        <v>139457388</v>
      </c>
      <c r="H11" s="11" t="s">
        <v>397</v>
      </c>
      <c r="I11" s="11">
        <v>509782558</v>
      </c>
      <c r="J11" s="16">
        <v>42.3027</v>
      </c>
      <c r="K11" s="16">
        <v>15.9304</v>
      </c>
    </row>
    <row r="12" spans="1:11" ht="12" customHeight="1">
      <c r="A12" s="2" t="str">
        <f>"Mar "&amp;RIGHT(A6,4)</f>
        <v>Mar 2011</v>
      </c>
      <c r="B12" s="11">
        <v>2098702</v>
      </c>
      <c r="C12" s="11">
        <v>2108452</v>
      </c>
      <c r="D12" s="11">
        <v>4705382</v>
      </c>
      <c r="E12" s="11">
        <v>8912536</v>
      </c>
      <c r="F12" s="11">
        <v>387655714</v>
      </c>
      <c r="G12" s="11">
        <v>154585507</v>
      </c>
      <c r="H12" s="11" t="s">
        <v>397</v>
      </c>
      <c r="I12" s="11">
        <v>542241221</v>
      </c>
      <c r="J12" s="16">
        <v>43.4956</v>
      </c>
      <c r="K12" s="16">
        <v>17.3447</v>
      </c>
    </row>
    <row r="13" spans="1:11" ht="12" customHeight="1">
      <c r="A13" s="2" t="str">
        <f>"Apr "&amp;RIGHT(A6,4)</f>
        <v>Apr 2011</v>
      </c>
      <c r="B13" s="11">
        <v>2090651</v>
      </c>
      <c r="C13" s="11">
        <v>2097815</v>
      </c>
      <c r="D13" s="11">
        <v>4694448</v>
      </c>
      <c r="E13" s="11">
        <v>8882914</v>
      </c>
      <c r="F13" s="11">
        <v>391637459</v>
      </c>
      <c r="G13" s="11">
        <v>149108650</v>
      </c>
      <c r="H13" s="11" t="s">
        <v>397</v>
      </c>
      <c r="I13" s="11">
        <v>540746109</v>
      </c>
      <c r="J13" s="16">
        <v>44.0888</v>
      </c>
      <c r="K13" s="16">
        <v>16.786</v>
      </c>
    </row>
    <row r="14" spans="1:11" ht="12" customHeight="1">
      <c r="A14" s="2" t="str">
        <f>"May "&amp;RIGHT(A6,4)</f>
        <v>May 2011</v>
      </c>
      <c r="B14" s="11">
        <v>2100359</v>
      </c>
      <c r="C14" s="11">
        <v>2101886</v>
      </c>
      <c r="D14" s="11">
        <v>4731671</v>
      </c>
      <c r="E14" s="11">
        <v>8933916</v>
      </c>
      <c r="F14" s="11">
        <v>398897615</v>
      </c>
      <c r="G14" s="11">
        <v>172004459</v>
      </c>
      <c r="H14" s="11" t="s">
        <v>397</v>
      </c>
      <c r="I14" s="11">
        <v>570902074</v>
      </c>
      <c r="J14" s="16">
        <v>44.6498</v>
      </c>
      <c r="K14" s="16">
        <v>19.253</v>
      </c>
    </row>
    <row r="15" spans="1:11" ht="12" customHeight="1">
      <c r="A15" s="2" t="str">
        <f>"Jun "&amp;RIGHT(A6,4)</f>
        <v>Jun 2011</v>
      </c>
      <c r="B15" s="11">
        <v>2122062</v>
      </c>
      <c r="C15" s="11">
        <v>2109001</v>
      </c>
      <c r="D15" s="11">
        <v>4776956</v>
      </c>
      <c r="E15" s="11">
        <v>9008019</v>
      </c>
      <c r="F15" s="11">
        <v>414645899</v>
      </c>
      <c r="G15" s="11">
        <v>174185788</v>
      </c>
      <c r="H15" s="11" t="s">
        <v>397</v>
      </c>
      <c r="I15" s="11">
        <v>588831687</v>
      </c>
      <c r="J15" s="16">
        <v>46.0308</v>
      </c>
      <c r="K15" s="16">
        <v>19.3367</v>
      </c>
    </row>
    <row r="16" spans="1:11" ht="12" customHeight="1">
      <c r="A16" s="2" t="str">
        <f>"Jul "&amp;RIGHT(A6,4)</f>
        <v>Jul 2011</v>
      </c>
      <c r="B16" s="11">
        <v>2095833</v>
      </c>
      <c r="C16" s="11">
        <v>2083489</v>
      </c>
      <c r="D16" s="11">
        <v>4761246</v>
      </c>
      <c r="E16" s="11">
        <v>8940568</v>
      </c>
      <c r="F16" s="11">
        <v>442700224</v>
      </c>
      <c r="G16" s="11">
        <v>131001642</v>
      </c>
      <c r="H16" s="11" t="s">
        <v>397</v>
      </c>
      <c r="I16" s="11">
        <v>573701866</v>
      </c>
      <c r="J16" s="16">
        <v>49.5159</v>
      </c>
      <c r="K16" s="16">
        <v>14.6525</v>
      </c>
    </row>
    <row r="17" spans="1:11" ht="12" customHeight="1">
      <c r="A17" s="2" t="str">
        <f>"Aug "&amp;RIGHT(A6,4)</f>
        <v>Aug 2011</v>
      </c>
      <c r="B17" s="11">
        <v>2132457</v>
      </c>
      <c r="C17" s="11">
        <v>2111867</v>
      </c>
      <c r="D17" s="11">
        <v>4862133</v>
      </c>
      <c r="E17" s="11">
        <v>9106457</v>
      </c>
      <c r="F17" s="11">
        <v>542722185</v>
      </c>
      <c r="G17" s="11">
        <v>173116553</v>
      </c>
      <c r="H17" s="11" t="s">
        <v>397</v>
      </c>
      <c r="I17" s="11">
        <v>715838738</v>
      </c>
      <c r="J17" s="16">
        <v>59.5975</v>
      </c>
      <c r="K17" s="16">
        <v>19.0103</v>
      </c>
    </row>
    <row r="18" spans="1:11" ht="12" customHeight="1">
      <c r="A18" s="2" t="str">
        <f>"Sep "&amp;RIGHT(A6,4)</f>
        <v>Sep 2011</v>
      </c>
      <c r="B18" s="11">
        <v>2125258</v>
      </c>
      <c r="C18" s="11">
        <v>2105692</v>
      </c>
      <c r="D18" s="11">
        <v>4849747</v>
      </c>
      <c r="E18" s="11">
        <v>9080697</v>
      </c>
      <c r="F18" s="11">
        <v>551792871</v>
      </c>
      <c r="G18" s="11">
        <v>435184700</v>
      </c>
      <c r="H18" s="11">
        <v>163873418</v>
      </c>
      <c r="I18" s="11">
        <v>1176089099</v>
      </c>
      <c r="J18" s="16">
        <v>60.7655</v>
      </c>
      <c r="K18" s="16">
        <v>47.9242</v>
      </c>
    </row>
    <row r="19" spans="1:11" ht="12" customHeight="1">
      <c r="A19" s="12" t="s">
        <v>57</v>
      </c>
      <c r="B19" s="13">
        <v>2096912.5833</v>
      </c>
      <c r="C19" s="13">
        <v>2102759.9167</v>
      </c>
      <c r="D19" s="13">
        <v>4760920</v>
      </c>
      <c r="E19" s="13">
        <v>8960592.5</v>
      </c>
      <c r="F19" s="13">
        <v>5018221198</v>
      </c>
      <c r="G19" s="13">
        <v>1961751853</v>
      </c>
      <c r="H19" s="13">
        <v>163873418</v>
      </c>
      <c r="I19" s="13">
        <v>7169084579</v>
      </c>
      <c r="J19" s="17">
        <v>46.6694</v>
      </c>
      <c r="K19" s="17">
        <v>18.2443</v>
      </c>
    </row>
    <row r="20" spans="1:11" ht="12" customHeight="1">
      <c r="A20" s="14" t="s">
        <v>398</v>
      </c>
      <c r="B20" s="15">
        <v>2089933.6667</v>
      </c>
      <c r="C20" s="15">
        <v>2103563.4444</v>
      </c>
      <c r="D20" s="15">
        <v>4739768.2222</v>
      </c>
      <c r="E20" s="15">
        <v>8933265.3333</v>
      </c>
      <c r="F20" s="15">
        <v>3481005918</v>
      </c>
      <c r="G20" s="15">
        <v>1222448958</v>
      </c>
      <c r="H20" s="15" t="s">
        <v>397</v>
      </c>
      <c r="I20" s="15">
        <v>4703454876</v>
      </c>
      <c r="J20" s="18">
        <v>43.2964</v>
      </c>
      <c r="K20" s="18">
        <v>15.2047</v>
      </c>
    </row>
    <row r="21" ht="12" customHeight="1">
      <c r="A21" s="3" t="str">
        <f>"FY "&amp;RIGHT(A6,4)+1</f>
        <v>FY 2012</v>
      </c>
    </row>
    <row r="22" spans="1:11" ht="12" customHeight="1">
      <c r="A22" s="2" t="str">
        <f>"Oct "&amp;RIGHT(A6,4)</f>
        <v>Oct 2011</v>
      </c>
      <c r="B22" s="11">
        <v>2110724</v>
      </c>
      <c r="C22" s="11">
        <v>2098527</v>
      </c>
      <c r="D22" s="11">
        <v>4823194</v>
      </c>
      <c r="E22" s="11">
        <v>9032445</v>
      </c>
      <c r="F22" s="11">
        <v>399122916</v>
      </c>
      <c r="G22" s="11" t="s">
        <v>397</v>
      </c>
      <c r="H22" s="11" t="s">
        <v>397</v>
      </c>
      <c r="I22" s="11">
        <v>463526538</v>
      </c>
      <c r="J22" s="16">
        <v>44.1877</v>
      </c>
      <c r="K22" s="16" t="s">
        <v>397</v>
      </c>
    </row>
    <row r="23" spans="1:11" ht="12" customHeight="1">
      <c r="A23" s="2" t="str">
        <f>"Nov "&amp;RIGHT(A6,4)</f>
        <v>Nov 2011</v>
      </c>
      <c r="B23" s="11">
        <v>2095168</v>
      </c>
      <c r="C23" s="11">
        <v>2085751</v>
      </c>
      <c r="D23" s="11">
        <v>4781038</v>
      </c>
      <c r="E23" s="11">
        <v>8961957</v>
      </c>
      <c r="F23" s="11">
        <v>416858706</v>
      </c>
      <c r="G23" s="11" t="s">
        <v>397</v>
      </c>
      <c r="H23" s="11" t="s">
        <v>397</v>
      </c>
      <c r="I23" s="11">
        <v>500737570</v>
      </c>
      <c r="J23" s="16">
        <v>46.5142</v>
      </c>
      <c r="K23" s="16" t="s">
        <v>397</v>
      </c>
    </row>
    <row r="24" spans="1:11" ht="12" customHeight="1">
      <c r="A24" s="2" t="str">
        <f>"Dec "&amp;RIGHT(A6,4)</f>
        <v>Dec 2011</v>
      </c>
      <c r="B24" s="11">
        <v>2070650</v>
      </c>
      <c r="C24" s="11">
        <v>2063952</v>
      </c>
      <c r="D24" s="11">
        <v>4732490</v>
      </c>
      <c r="E24" s="11">
        <v>8867092</v>
      </c>
      <c r="F24" s="11">
        <v>407848974</v>
      </c>
      <c r="G24" s="11" t="s">
        <v>397</v>
      </c>
      <c r="H24" s="11" t="s">
        <v>397</v>
      </c>
      <c r="I24" s="11">
        <v>544606492</v>
      </c>
      <c r="J24" s="16">
        <v>45.9958</v>
      </c>
      <c r="K24" s="16" t="s">
        <v>397</v>
      </c>
    </row>
    <row r="25" spans="1:11" ht="12" customHeight="1">
      <c r="A25" s="2" t="str">
        <f>"Jan "&amp;RIGHT(A6,4)+1</f>
        <v>Jan 2012</v>
      </c>
      <c r="B25" s="11">
        <v>2096736</v>
      </c>
      <c r="C25" s="11">
        <v>2077127</v>
      </c>
      <c r="D25" s="11">
        <v>4760091</v>
      </c>
      <c r="E25" s="11">
        <v>8933954</v>
      </c>
      <c r="F25" s="11">
        <v>411129822</v>
      </c>
      <c r="G25" s="11" t="s">
        <v>397</v>
      </c>
      <c r="H25" s="11" t="s">
        <v>397</v>
      </c>
      <c r="I25" s="11">
        <v>559710813</v>
      </c>
      <c r="J25" s="16">
        <v>46.0188</v>
      </c>
      <c r="K25" s="16" t="s">
        <v>397</v>
      </c>
    </row>
    <row r="26" spans="1:11" ht="12" customHeight="1">
      <c r="A26" s="2" t="str">
        <f>"Feb "&amp;RIGHT(A6,4)+1</f>
        <v>Feb 2012</v>
      </c>
      <c r="B26" s="11">
        <v>2080839</v>
      </c>
      <c r="C26" s="11">
        <v>2062766</v>
      </c>
      <c r="D26" s="11">
        <v>4701116</v>
      </c>
      <c r="E26" s="11">
        <v>8844721</v>
      </c>
      <c r="F26" s="11">
        <v>386970827</v>
      </c>
      <c r="G26" s="11" t="s">
        <v>397</v>
      </c>
      <c r="H26" s="11" t="s">
        <v>397</v>
      </c>
      <c r="I26" s="11">
        <v>552528534</v>
      </c>
      <c r="J26" s="16">
        <v>43.7516</v>
      </c>
      <c r="K26" s="16" t="s">
        <v>397</v>
      </c>
    </row>
    <row r="27" spans="1:11" ht="12" customHeight="1">
      <c r="A27" s="2" t="str">
        <f>"Mar "&amp;RIGHT(A6,4)+1</f>
        <v>Mar 2012</v>
      </c>
      <c r="B27" s="11">
        <v>2091159</v>
      </c>
      <c r="C27" s="11">
        <v>2068054</v>
      </c>
      <c r="D27" s="11">
        <v>4724549</v>
      </c>
      <c r="E27" s="11">
        <v>8883762</v>
      </c>
      <c r="F27" s="11">
        <v>392359751</v>
      </c>
      <c r="G27" s="11" t="s">
        <v>397</v>
      </c>
      <c r="H27" s="11" t="s">
        <v>397</v>
      </c>
      <c r="I27" s="11">
        <v>550036337</v>
      </c>
      <c r="J27" s="16">
        <v>44.1659</v>
      </c>
      <c r="K27" s="16" t="s">
        <v>397</v>
      </c>
    </row>
    <row r="28" spans="1:11" ht="12" customHeight="1">
      <c r="A28" s="2" t="str">
        <f>"Apr "&amp;RIGHT(A6,4)+1</f>
        <v>Apr 2012</v>
      </c>
      <c r="B28" s="11">
        <v>2086167</v>
      </c>
      <c r="C28" s="11">
        <v>2060994</v>
      </c>
      <c r="D28" s="11">
        <v>4711967</v>
      </c>
      <c r="E28" s="11">
        <v>8859128</v>
      </c>
      <c r="F28" s="11">
        <v>409448394</v>
      </c>
      <c r="G28" s="11" t="s">
        <v>397</v>
      </c>
      <c r="H28" s="11" t="s">
        <v>397</v>
      </c>
      <c r="I28" s="11">
        <v>572662726</v>
      </c>
      <c r="J28" s="16">
        <v>46.2177</v>
      </c>
      <c r="K28" s="16" t="s">
        <v>397</v>
      </c>
    </row>
    <row r="29" spans="1:11" ht="12" customHeight="1">
      <c r="A29" s="2" t="str">
        <f>"May "&amp;RIGHT(A6,4)+1</f>
        <v>May 2012</v>
      </c>
      <c r="B29" s="11">
        <v>2104116</v>
      </c>
      <c r="C29" s="11">
        <v>2071172</v>
      </c>
      <c r="D29" s="11">
        <v>4740655</v>
      </c>
      <c r="E29" s="11">
        <v>8915943</v>
      </c>
      <c r="F29" s="11">
        <v>405171274</v>
      </c>
      <c r="G29" s="11" t="s">
        <v>397</v>
      </c>
      <c r="H29" s="11" t="s">
        <v>397</v>
      </c>
      <c r="I29" s="11">
        <v>579123797</v>
      </c>
      <c r="J29" s="16">
        <v>45.4435</v>
      </c>
      <c r="K29" s="16" t="s">
        <v>397</v>
      </c>
    </row>
    <row r="30" spans="1:11" ht="12" customHeight="1">
      <c r="A30" s="2" t="str">
        <f>"Jun "&amp;RIGHT(A6,4)+1</f>
        <v>Jun 2012</v>
      </c>
      <c r="B30" s="11">
        <v>2093538</v>
      </c>
      <c r="C30" s="11">
        <v>2059071</v>
      </c>
      <c r="D30" s="11">
        <v>4719547</v>
      </c>
      <c r="E30" s="11">
        <v>8872156</v>
      </c>
      <c r="F30" s="11">
        <v>408304213</v>
      </c>
      <c r="G30" s="11" t="s">
        <v>397</v>
      </c>
      <c r="H30" s="11" t="s">
        <v>397</v>
      </c>
      <c r="I30" s="11">
        <v>794021781</v>
      </c>
      <c r="J30" s="16">
        <v>46.0209</v>
      </c>
      <c r="K30" s="16" t="s">
        <v>397</v>
      </c>
    </row>
    <row r="31" spans="1:11" ht="12" customHeight="1">
      <c r="A31" s="2" t="str">
        <f>"Jul "&amp;RIGHT(A6,4)+1</f>
        <v>Jul 2012</v>
      </c>
      <c r="B31" s="11" t="s">
        <v>397</v>
      </c>
      <c r="C31" s="11" t="s">
        <v>397</v>
      </c>
      <c r="D31" s="11" t="s">
        <v>397</v>
      </c>
      <c r="E31" s="11" t="s">
        <v>397</v>
      </c>
      <c r="F31" s="11" t="s">
        <v>397</v>
      </c>
      <c r="G31" s="11" t="s">
        <v>397</v>
      </c>
      <c r="H31" s="11" t="s">
        <v>397</v>
      </c>
      <c r="I31" s="11" t="s">
        <v>397</v>
      </c>
      <c r="J31" s="16" t="s">
        <v>397</v>
      </c>
      <c r="K31" s="16" t="s">
        <v>397</v>
      </c>
    </row>
    <row r="32" spans="1:11" ht="12" customHeight="1">
      <c r="A32" s="2" t="str">
        <f>"Aug "&amp;RIGHT(A6,4)+1</f>
        <v>Aug 2012</v>
      </c>
      <c r="B32" s="11" t="s">
        <v>397</v>
      </c>
      <c r="C32" s="11" t="s">
        <v>397</v>
      </c>
      <c r="D32" s="11" t="s">
        <v>397</v>
      </c>
      <c r="E32" s="11" t="s">
        <v>397</v>
      </c>
      <c r="F32" s="11" t="s">
        <v>397</v>
      </c>
      <c r="G32" s="11" t="s">
        <v>397</v>
      </c>
      <c r="H32" s="11" t="s">
        <v>397</v>
      </c>
      <c r="I32" s="11" t="s">
        <v>397</v>
      </c>
      <c r="J32" s="16" t="s">
        <v>397</v>
      </c>
      <c r="K32" s="16" t="s">
        <v>397</v>
      </c>
    </row>
    <row r="33" spans="1:11" ht="12" customHeight="1">
      <c r="A33" s="2" t="str">
        <f>"Sep "&amp;RIGHT(A6,4)+1</f>
        <v>Sep 2012</v>
      </c>
      <c r="B33" s="11" t="s">
        <v>397</v>
      </c>
      <c r="C33" s="11" t="s">
        <v>397</v>
      </c>
      <c r="D33" s="11" t="s">
        <v>397</v>
      </c>
      <c r="E33" s="11" t="s">
        <v>397</v>
      </c>
      <c r="F33" s="11" t="s">
        <v>397</v>
      </c>
      <c r="G33" s="11" t="s">
        <v>397</v>
      </c>
      <c r="H33" s="11" t="s">
        <v>397</v>
      </c>
      <c r="I33" s="11" t="s">
        <v>397</v>
      </c>
      <c r="J33" s="16" t="s">
        <v>397</v>
      </c>
      <c r="K33" s="16" t="s">
        <v>397</v>
      </c>
    </row>
    <row r="34" spans="1:11" ht="12" customHeight="1">
      <c r="A34" s="12" t="s">
        <v>57</v>
      </c>
      <c r="B34" s="13">
        <v>2092121.8889</v>
      </c>
      <c r="C34" s="13">
        <v>2071934.8889</v>
      </c>
      <c r="D34" s="13">
        <v>4743849.6667</v>
      </c>
      <c r="E34" s="13">
        <v>8907906.4444</v>
      </c>
      <c r="F34" s="13">
        <v>3637214877</v>
      </c>
      <c r="G34" s="13">
        <v>1479739711</v>
      </c>
      <c r="H34" s="13" t="s">
        <v>397</v>
      </c>
      <c r="I34" s="13">
        <v>5116954588</v>
      </c>
      <c r="J34" s="17">
        <v>45.3681</v>
      </c>
      <c r="K34" s="17">
        <v>18.4573</v>
      </c>
    </row>
    <row r="35" spans="1:11" ht="12" customHeight="1">
      <c r="A35" s="14" t="str">
        <f>"Total "&amp;MID(A20,7,LEN(A20)-13)&amp;" Months"</f>
        <v>Total 9 Months</v>
      </c>
      <c r="B35" s="15">
        <v>2092121.8889</v>
      </c>
      <c r="C35" s="15">
        <v>2071934.8889</v>
      </c>
      <c r="D35" s="15">
        <v>4743849.6667</v>
      </c>
      <c r="E35" s="15">
        <v>8907906.4444</v>
      </c>
      <c r="F35" s="15">
        <v>3637214877</v>
      </c>
      <c r="G35" s="15">
        <v>1479739711</v>
      </c>
      <c r="H35" s="15" t="s">
        <v>397</v>
      </c>
      <c r="I35" s="15">
        <v>5116954588</v>
      </c>
      <c r="J35" s="18">
        <v>45.3681</v>
      </c>
      <c r="K35" s="18">
        <v>18.4573</v>
      </c>
    </row>
    <row r="36" spans="1:10" ht="12" customHeight="1">
      <c r="A36" s="33"/>
      <c r="B36" s="33"/>
      <c r="C36" s="33"/>
      <c r="D36" s="33"/>
      <c r="E36" s="33"/>
      <c r="F36" s="33"/>
      <c r="G36" s="33"/>
      <c r="H36" s="33"/>
      <c r="I36" s="33"/>
      <c r="J36" s="33"/>
    </row>
    <row r="37" spans="1:11" ht="48.75" customHeight="1">
      <c r="A37" s="56" t="s">
        <v>378</v>
      </c>
      <c r="B37" s="57"/>
      <c r="C37" s="57"/>
      <c r="D37" s="57"/>
      <c r="E37" s="57"/>
      <c r="F37" s="57"/>
      <c r="G37" s="57"/>
      <c r="H37" s="57"/>
      <c r="I37" s="57"/>
      <c r="J37" s="57"/>
      <c r="K37" s="57"/>
    </row>
    <row r="38" spans="1:11" ht="41.25" customHeight="1">
      <c r="A38" s="57"/>
      <c r="B38" s="57"/>
      <c r="C38" s="57"/>
      <c r="D38" s="57"/>
      <c r="E38" s="57"/>
      <c r="F38" s="57"/>
      <c r="G38" s="57"/>
      <c r="H38" s="57"/>
      <c r="I38" s="57"/>
      <c r="J38" s="57"/>
      <c r="K38" s="57"/>
    </row>
    <row r="39" spans="1:11" ht="33" customHeight="1">
      <c r="A39" s="57"/>
      <c r="B39" s="57"/>
      <c r="C39" s="57"/>
      <c r="D39" s="57"/>
      <c r="E39" s="57"/>
      <c r="F39" s="57"/>
      <c r="G39" s="57"/>
      <c r="H39" s="57"/>
      <c r="I39" s="57"/>
      <c r="J39" s="57"/>
      <c r="K39" s="57"/>
    </row>
    <row r="40" spans="1:11" ht="6.75" customHeight="1" hidden="1">
      <c r="A40" s="57"/>
      <c r="B40" s="57"/>
      <c r="C40" s="57"/>
      <c r="D40" s="57"/>
      <c r="E40" s="57"/>
      <c r="F40" s="57"/>
      <c r="G40" s="57"/>
      <c r="H40" s="57"/>
      <c r="I40" s="57"/>
      <c r="J40" s="57"/>
      <c r="K40" s="57"/>
    </row>
    <row r="41" spans="1:11" ht="36.75" customHeight="1">
      <c r="A41" s="57"/>
      <c r="B41" s="57"/>
      <c r="C41" s="57"/>
      <c r="D41" s="57"/>
      <c r="E41" s="57"/>
      <c r="F41" s="57"/>
      <c r="G41" s="57"/>
      <c r="H41" s="57"/>
      <c r="I41" s="57"/>
      <c r="J41" s="57"/>
      <c r="K41" s="57"/>
    </row>
    <row r="42" spans="1:11" ht="12.75" customHeight="1">
      <c r="A42" s="32"/>
      <c r="B42" s="32"/>
      <c r="C42" s="32"/>
      <c r="D42" s="32"/>
      <c r="E42" s="32"/>
      <c r="F42" s="32"/>
      <c r="G42" s="32"/>
      <c r="H42" s="32"/>
      <c r="I42" s="32"/>
      <c r="J42" s="32"/>
      <c r="K42" s="32"/>
    </row>
    <row r="43" spans="1:11" ht="12.75" customHeight="1">
      <c r="A43" s="32"/>
      <c r="B43" s="32"/>
      <c r="C43" s="32"/>
      <c r="D43" s="32"/>
      <c r="E43" s="32"/>
      <c r="F43" s="32"/>
      <c r="G43" s="32"/>
      <c r="H43" s="32"/>
      <c r="I43" s="32"/>
      <c r="J43" s="32"/>
      <c r="K43" s="32"/>
    </row>
    <row r="44" spans="1:11" ht="12.75" customHeight="1">
      <c r="A44" s="32"/>
      <c r="B44" s="32"/>
      <c r="C44" s="32"/>
      <c r="D44" s="32"/>
      <c r="E44" s="32"/>
      <c r="F44" s="32"/>
      <c r="G44" s="32"/>
      <c r="H44" s="32"/>
      <c r="I44" s="32"/>
      <c r="J44" s="32"/>
      <c r="K44" s="3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9">
    <mergeCell ref="B5:K5"/>
    <mergeCell ref="A36:J36"/>
    <mergeCell ref="A37:K41"/>
    <mergeCell ref="A1:J1"/>
    <mergeCell ref="A2:J2"/>
    <mergeCell ref="A3:A4"/>
    <mergeCell ref="B3:E3"/>
    <mergeCell ref="F3:I3"/>
    <mergeCell ref="J3:K3"/>
  </mergeCells>
  <printOptions/>
  <pageMargins left="0.75" right="0.5" top="0.75" bottom="0.5" header="0.5" footer="0.25"/>
  <pageSetup fitToHeight="1" fitToWidth="1" horizontalDpi="600" verticalDpi="600" orientation="landscape" scale="36" r:id="rId1"/>
  <headerFooter alignWithMargins="0">
    <oddHeader>&amp;L&amp;C&amp;R</oddHeader>
    <oddFooter>&amp;L&amp;C&amp;R</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2"/>
  <sheetViews>
    <sheetView showGridLines="0" zoomScalePageLayoutView="0" workbookViewId="0" topLeftCell="A1">
      <selection activeCell="A2" sqref="A2:J2"/>
    </sheetView>
  </sheetViews>
  <sheetFormatPr defaultColWidth="9.140625" defaultRowHeight="12.75"/>
  <cols>
    <col min="1" max="1" width="11.421875" style="0" customWidth="1"/>
    <col min="2" max="2" width="11.7109375" style="0" customWidth="1"/>
    <col min="3" max="7" width="11.421875" style="0" customWidth="1"/>
    <col min="8" max="8" width="12.421875" style="0" customWidth="1"/>
    <col min="9" max="9" width="11.421875" style="0" customWidth="1"/>
    <col min="10" max="11" width="15.7109375" style="0" customWidth="1"/>
  </cols>
  <sheetData>
    <row r="1" spans="1:11" ht="12" customHeight="1">
      <c r="A1" s="42" t="s">
        <v>394</v>
      </c>
      <c r="B1" s="42"/>
      <c r="C1" s="42"/>
      <c r="D1" s="42"/>
      <c r="E1" s="42"/>
      <c r="F1" s="42"/>
      <c r="G1" s="42"/>
      <c r="H1" s="42"/>
      <c r="I1" s="42"/>
      <c r="J1" s="43"/>
      <c r="K1" s="2" t="s">
        <v>395</v>
      </c>
    </row>
    <row r="2" spans="1:11" ht="12" customHeight="1">
      <c r="A2" s="44" t="s">
        <v>359</v>
      </c>
      <c r="B2" s="44"/>
      <c r="C2" s="44"/>
      <c r="D2" s="44"/>
      <c r="E2" s="44"/>
      <c r="F2" s="44"/>
      <c r="G2" s="44"/>
      <c r="H2" s="44"/>
      <c r="I2" s="44"/>
      <c r="J2" s="45"/>
      <c r="K2" s="1"/>
    </row>
    <row r="3" spans="1:11" ht="24" customHeight="1">
      <c r="A3" s="46" t="s">
        <v>52</v>
      </c>
      <c r="B3" s="38" t="s">
        <v>360</v>
      </c>
      <c r="C3" s="38" t="s">
        <v>53</v>
      </c>
      <c r="D3" s="38" t="s">
        <v>54</v>
      </c>
      <c r="E3" s="48" t="s">
        <v>55</v>
      </c>
      <c r="F3" s="49"/>
      <c r="G3" s="38" t="s">
        <v>205</v>
      </c>
      <c r="H3" s="38" t="s">
        <v>338</v>
      </c>
      <c r="I3" s="38" t="s">
        <v>284</v>
      </c>
      <c r="J3" s="50" t="s">
        <v>366</v>
      </c>
      <c r="K3" s="40" t="s">
        <v>56</v>
      </c>
    </row>
    <row r="4" spans="1:11" ht="24" customHeight="1">
      <c r="A4" s="47"/>
      <c r="B4" s="39"/>
      <c r="C4" s="39"/>
      <c r="D4" s="39"/>
      <c r="E4" s="10" t="s">
        <v>203</v>
      </c>
      <c r="F4" s="10" t="s">
        <v>204</v>
      </c>
      <c r="G4" s="39"/>
      <c r="H4" s="39"/>
      <c r="I4" s="39"/>
      <c r="J4" s="51"/>
      <c r="K4" s="41"/>
    </row>
    <row r="5" spans="1:11" ht="12" customHeight="1">
      <c r="A5" s="1"/>
      <c r="B5" s="33" t="str">
        <f>REPT("-",108)&amp;" Dollars "&amp;REPT("-",108)</f>
        <v>------------------------------------------------------------------------------------------------------------ Dollars ------------------------------------------------------------------------------------------------------------</v>
      </c>
      <c r="C5" s="33"/>
      <c r="D5" s="33"/>
      <c r="E5" s="33"/>
      <c r="F5" s="33"/>
      <c r="G5" s="33"/>
      <c r="H5" s="33"/>
      <c r="I5" s="33"/>
      <c r="J5" s="33"/>
      <c r="K5" s="33"/>
    </row>
    <row r="6" ht="12" customHeight="1">
      <c r="A6" s="3" t="s">
        <v>396</v>
      </c>
    </row>
    <row r="7" spans="1:11" ht="12" customHeight="1">
      <c r="A7" s="2" t="str">
        <f>"Oct "&amp;RIGHT(A6,4)-1</f>
        <v>Oct 2010</v>
      </c>
      <c r="B7" s="11">
        <v>5787651557</v>
      </c>
      <c r="C7" s="11">
        <v>1783583059.7625</v>
      </c>
      <c r="D7" s="11">
        <v>1162179.9775</v>
      </c>
      <c r="E7" s="11">
        <v>444521985</v>
      </c>
      <c r="F7" s="11">
        <v>11118953.8214</v>
      </c>
      <c r="G7" s="11">
        <v>68638738.2219</v>
      </c>
      <c r="H7" s="11">
        <v>3514376</v>
      </c>
      <c r="I7" s="11">
        <v>170706201</v>
      </c>
      <c r="J7" s="11" t="s">
        <v>397</v>
      </c>
      <c r="K7" s="11">
        <v>8270897050.7833</v>
      </c>
    </row>
    <row r="8" spans="1:11" ht="12" customHeight="1">
      <c r="A8" s="2" t="str">
        <f>"Nov "&amp;RIGHT(A6,4)-1</f>
        <v>Nov 2010</v>
      </c>
      <c r="B8" s="11">
        <v>5819863551</v>
      </c>
      <c r="C8" s="11">
        <v>1627142343.15</v>
      </c>
      <c r="D8" s="11">
        <v>1059180.4</v>
      </c>
      <c r="E8" s="11">
        <v>472908001</v>
      </c>
      <c r="F8" s="11">
        <v>11197369.8104</v>
      </c>
      <c r="G8" s="11">
        <v>58220610.1519</v>
      </c>
      <c r="H8" s="11">
        <v>18651981</v>
      </c>
      <c r="I8" s="11">
        <v>170706201</v>
      </c>
      <c r="J8" s="11" t="s">
        <v>397</v>
      </c>
      <c r="K8" s="11">
        <v>8179749237.5123</v>
      </c>
    </row>
    <row r="9" spans="1:11" ht="12" customHeight="1">
      <c r="A9" s="2" t="str">
        <f>"Dec "&amp;RIGHT(A6,4)-1</f>
        <v>Dec 2010</v>
      </c>
      <c r="B9" s="11">
        <v>6792450234</v>
      </c>
      <c r="C9" s="11">
        <v>1380797704.1625</v>
      </c>
      <c r="D9" s="11">
        <v>827404.94</v>
      </c>
      <c r="E9" s="11">
        <v>512381295</v>
      </c>
      <c r="F9" s="11">
        <v>11098204.8132</v>
      </c>
      <c r="G9" s="11">
        <v>65650784.3273</v>
      </c>
      <c r="H9" s="11">
        <v>15409335</v>
      </c>
      <c r="I9" s="11">
        <v>170706201</v>
      </c>
      <c r="J9" s="11" t="s">
        <v>397</v>
      </c>
      <c r="K9" s="11">
        <v>8949321163.243</v>
      </c>
    </row>
    <row r="10" spans="1:11" ht="12" customHeight="1">
      <c r="A10" s="2" t="str">
        <f>"Jan "&amp;RIGHT(A6,4)</f>
        <v>Jan 2011</v>
      </c>
      <c r="B10" s="11">
        <v>5877560503</v>
      </c>
      <c r="C10" s="11">
        <v>1556362120.525</v>
      </c>
      <c r="D10" s="11">
        <v>1085004.3175</v>
      </c>
      <c r="E10" s="11">
        <v>521139946</v>
      </c>
      <c r="F10" s="11">
        <v>11440628.225</v>
      </c>
      <c r="G10" s="11">
        <v>58655674.1665</v>
      </c>
      <c r="H10" s="11">
        <v>14288734</v>
      </c>
      <c r="I10" s="11">
        <v>170706201</v>
      </c>
      <c r="J10" s="11" t="s">
        <v>397</v>
      </c>
      <c r="K10" s="11">
        <v>8211238811.234</v>
      </c>
    </row>
    <row r="11" spans="1:11" ht="12" customHeight="1">
      <c r="A11" s="2" t="str">
        <f>"Feb "&amp;RIGHT(A6,4)</f>
        <v>Feb 2011</v>
      </c>
      <c r="B11" s="11">
        <v>5898393817</v>
      </c>
      <c r="C11" s="11">
        <v>1546502196.6875</v>
      </c>
      <c r="D11" s="11">
        <v>979962.51</v>
      </c>
      <c r="E11" s="11">
        <v>509782558</v>
      </c>
      <c r="F11" s="11">
        <v>11828054.5333</v>
      </c>
      <c r="G11" s="11">
        <v>50584377.9709</v>
      </c>
      <c r="H11" s="11">
        <v>15728442</v>
      </c>
      <c r="I11" s="11">
        <v>170706201</v>
      </c>
      <c r="J11" s="11" t="s">
        <v>397</v>
      </c>
      <c r="K11" s="11">
        <v>8204505609.7017</v>
      </c>
    </row>
    <row r="12" spans="1:11" ht="12" customHeight="1">
      <c r="A12" s="2" t="str">
        <f>"Mar "&amp;RIGHT(A6,4)</f>
        <v>Mar 2011</v>
      </c>
      <c r="B12" s="11">
        <v>6890375389</v>
      </c>
      <c r="C12" s="11">
        <v>1986341043.9075</v>
      </c>
      <c r="D12" s="11">
        <v>1161783.495</v>
      </c>
      <c r="E12" s="11">
        <v>542241221</v>
      </c>
      <c r="F12" s="11">
        <v>12728946.9416</v>
      </c>
      <c r="G12" s="11">
        <v>66089142.9483</v>
      </c>
      <c r="H12" s="11">
        <v>2740216</v>
      </c>
      <c r="I12" s="11">
        <v>170706201</v>
      </c>
      <c r="J12" s="11" t="s">
        <v>397</v>
      </c>
      <c r="K12" s="11">
        <v>9672383944.2924</v>
      </c>
    </row>
    <row r="13" spans="1:11" ht="12" customHeight="1">
      <c r="A13" s="2" t="str">
        <f>"Apr "&amp;RIGHT(A6,4)</f>
        <v>Apr 2011</v>
      </c>
      <c r="B13" s="11">
        <v>5958936644</v>
      </c>
      <c r="C13" s="11">
        <v>1569543812.83</v>
      </c>
      <c r="D13" s="11">
        <v>989974.585</v>
      </c>
      <c r="E13" s="11">
        <v>540746109</v>
      </c>
      <c r="F13" s="11">
        <v>12246412.8733</v>
      </c>
      <c r="G13" s="11">
        <v>49618627.3895</v>
      </c>
      <c r="H13" s="11">
        <v>10775248</v>
      </c>
      <c r="I13" s="11">
        <v>170706201</v>
      </c>
      <c r="J13" s="11" t="s">
        <v>397</v>
      </c>
      <c r="K13" s="11">
        <v>8313563029.6778</v>
      </c>
    </row>
    <row r="14" spans="1:11" ht="12" customHeight="1">
      <c r="A14" s="2" t="str">
        <f>"May "&amp;RIGHT(A6,4)</f>
        <v>May 2011</v>
      </c>
      <c r="B14" s="11">
        <v>6130578249</v>
      </c>
      <c r="C14" s="11">
        <v>1701758548.4825</v>
      </c>
      <c r="D14" s="11">
        <v>1145931.5975</v>
      </c>
      <c r="E14" s="11">
        <v>570902074</v>
      </c>
      <c r="F14" s="11">
        <v>12421751.4334</v>
      </c>
      <c r="G14" s="11">
        <v>37077136.4377</v>
      </c>
      <c r="H14" s="11">
        <v>12415071</v>
      </c>
      <c r="I14" s="11">
        <v>170706201</v>
      </c>
      <c r="J14" s="11" t="s">
        <v>397</v>
      </c>
      <c r="K14" s="11">
        <v>8637004962.9511</v>
      </c>
    </row>
    <row r="15" spans="1:11" ht="12" customHeight="1">
      <c r="A15" s="2" t="str">
        <f>"Jun "&amp;RIGHT(A6,4)</f>
        <v>Jun 2011</v>
      </c>
      <c r="B15" s="11">
        <v>6990964928</v>
      </c>
      <c r="C15" s="11">
        <v>868055624.4225</v>
      </c>
      <c r="D15" s="11">
        <v>723068.675</v>
      </c>
      <c r="E15" s="11">
        <v>588831687</v>
      </c>
      <c r="F15" s="11">
        <v>12398992.1507</v>
      </c>
      <c r="G15" s="11">
        <v>73878919.5174</v>
      </c>
      <c r="H15" s="11">
        <v>14068422</v>
      </c>
      <c r="I15" s="11">
        <v>170706201</v>
      </c>
      <c r="J15" s="11" t="s">
        <v>397</v>
      </c>
      <c r="K15" s="11">
        <v>8719627842.7656</v>
      </c>
    </row>
    <row r="16" spans="1:11" ht="12" customHeight="1">
      <c r="A16" s="2" t="str">
        <f>"Jul "&amp;RIGHT(A6,4)</f>
        <v>Jul 2011</v>
      </c>
      <c r="B16" s="11">
        <v>6096949859</v>
      </c>
      <c r="C16" s="11">
        <v>463603202.805</v>
      </c>
      <c r="D16" s="11">
        <v>1186278.9</v>
      </c>
      <c r="E16" s="11">
        <v>573701866</v>
      </c>
      <c r="F16" s="11">
        <v>14297061.8357</v>
      </c>
      <c r="G16" s="11">
        <v>19059073.691</v>
      </c>
      <c r="H16" s="11">
        <v>12120942</v>
      </c>
      <c r="I16" s="11">
        <v>170706201</v>
      </c>
      <c r="J16" s="11" t="s">
        <v>397</v>
      </c>
      <c r="K16" s="11">
        <v>7351624485.2317</v>
      </c>
    </row>
    <row r="17" spans="1:11" ht="12" customHeight="1">
      <c r="A17" s="2" t="str">
        <f>"Aug "&amp;RIGHT(A6,4)</f>
        <v>Aug 2011</v>
      </c>
      <c r="B17" s="11">
        <v>6140144993</v>
      </c>
      <c r="C17" s="11">
        <v>946909585.1575</v>
      </c>
      <c r="D17" s="11">
        <v>725587.32</v>
      </c>
      <c r="E17" s="11">
        <v>715838738</v>
      </c>
      <c r="F17" s="11">
        <v>14689035.4644</v>
      </c>
      <c r="G17" s="11">
        <v>20670127.0185</v>
      </c>
      <c r="H17" s="11">
        <v>11999807</v>
      </c>
      <c r="I17" s="11">
        <v>170706201</v>
      </c>
      <c r="J17" s="11" t="s">
        <v>397</v>
      </c>
      <c r="K17" s="11">
        <v>8021684073.9604</v>
      </c>
    </row>
    <row r="18" spans="1:11" ht="12" customHeight="1">
      <c r="A18" s="2" t="str">
        <f>"Sep "&amp;RIGHT(A6,4)</f>
        <v>Sep 2011</v>
      </c>
      <c r="B18" s="11">
        <v>7305595845</v>
      </c>
      <c r="C18" s="11">
        <v>2267607882.9975</v>
      </c>
      <c r="D18" s="11">
        <v>1247005.9</v>
      </c>
      <c r="E18" s="11">
        <v>1176089099</v>
      </c>
      <c r="F18" s="11">
        <v>52784574.1664</v>
      </c>
      <c r="G18" s="11">
        <v>58569053.5423</v>
      </c>
      <c r="H18" s="11">
        <v>17560885</v>
      </c>
      <c r="I18" s="11">
        <v>170706210</v>
      </c>
      <c r="J18" s="11" t="s">
        <v>397</v>
      </c>
      <c r="K18" s="11">
        <v>11050160555.6062</v>
      </c>
    </row>
    <row r="19" spans="1:11" ht="12" customHeight="1">
      <c r="A19" s="12" t="s">
        <v>57</v>
      </c>
      <c r="B19" s="13">
        <v>75689465569</v>
      </c>
      <c r="C19" s="13">
        <v>17698207124.89</v>
      </c>
      <c r="D19" s="13">
        <v>12293362.6175</v>
      </c>
      <c r="E19" s="13">
        <v>7169084579</v>
      </c>
      <c r="F19" s="13">
        <v>188249986.0688</v>
      </c>
      <c r="G19" s="13">
        <v>626712265.3832</v>
      </c>
      <c r="H19" s="13">
        <v>149273459</v>
      </c>
      <c r="I19" s="13">
        <v>2048474421</v>
      </c>
      <c r="J19" s="13" t="s">
        <v>397</v>
      </c>
      <c r="K19" s="13">
        <v>103581760766.9595</v>
      </c>
    </row>
    <row r="20" spans="1:11" ht="12" customHeight="1">
      <c r="A20" s="14" t="s">
        <v>398</v>
      </c>
      <c r="B20" s="15">
        <v>56146774872</v>
      </c>
      <c r="C20" s="15">
        <v>14020086453.93</v>
      </c>
      <c r="D20" s="15">
        <v>9134490.4975</v>
      </c>
      <c r="E20" s="15">
        <v>4703454876</v>
      </c>
      <c r="F20" s="15">
        <v>106479314.6023</v>
      </c>
      <c r="G20" s="15">
        <v>528414011.1314</v>
      </c>
      <c r="H20" s="15">
        <v>107591825</v>
      </c>
      <c r="I20" s="15">
        <v>1536355809</v>
      </c>
      <c r="J20" s="15" t="s">
        <v>397</v>
      </c>
      <c r="K20" s="15">
        <v>77158291652.1612</v>
      </c>
    </row>
    <row r="21" ht="12" customHeight="1">
      <c r="A21" s="3" t="str">
        <f>"FY "&amp;RIGHT(A6,4)+1</f>
        <v>FY 2012</v>
      </c>
    </row>
    <row r="22" spans="1:11" ht="12" customHeight="1">
      <c r="A22" s="2" t="str">
        <f>"Oct "&amp;RIGHT(A6,4)</f>
        <v>Oct 2011</v>
      </c>
      <c r="B22" s="11">
        <v>6246257920</v>
      </c>
      <c r="C22" s="11">
        <v>1890133826.1025</v>
      </c>
      <c r="D22" s="11">
        <v>1206789.195</v>
      </c>
      <c r="E22" s="11">
        <v>463526538</v>
      </c>
      <c r="F22" s="11">
        <v>11752012.8562</v>
      </c>
      <c r="G22" s="11">
        <v>45720814.2131</v>
      </c>
      <c r="H22" s="11">
        <v>9262176</v>
      </c>
      <c r="I22" s="11">
        <v>170853896</v>
      </c>
      <c r="J22" s="11" t="s">
        <v>397</v>
      </c>
      <c r="K22" s="11">
        <v>8838713972.3668</v>
      </c>
    </row>
    <row r="23" spans="1:11" ht="12" customHeight="1">
      <c r="A23" s="2" t="str">
        <f>"Nov "&amp;RIGHT(A6,4)</f>
        <v>Nov 2011</v>
      </c>
      <c r="B23" s="11">
        <v>6219636272</v>
      </c>
      <c r="C23" s="11">
        <v>1719158367.105</v>
      </c>
      <c r="D23" s="11">
        <v>1094802.925</v>
      </c>
      <c r="E23" s="11">
        <v>500737570</v>
      </c>
      <c r="F23" s="11">
        <v>12054410.1381</v>
      </c>
      <c r="G23" s="11">
        <v>65689324.9897</v>
      </c>
      <c r="H23" s="11">
        <v>9776015</v>
      </c>
      <c r="I23" s="11">
        <v>170853896</v>
      </c>
      <c r="J23" s="11" t="s">
        <v>397</v>
      </c>
      <c r="K23" s="11">
        <v>8699000658.1578</v>
      </c>
    </row>
    <row r="24" spans="1:11" ht="12" customHeight="1">
      <c r="A24" s="2" t="str">
        <f>"Dec "&amp;RIGHT(A6,4)</f>
        <v>Dec 2011</v>
      </c>
      <c r="B24" s="11">
        <v>7122955791</v>
      </c>
      <c r="C24" s="11">
        <v>1553126464.3575</v>
      </c>
      <c r="D24" s="11">
        <v>873976.195</v>
      </c>
      <c r="E24" s="11">
        <v>544606492</v>
      </c>
      <c r="F24" s="11">
        <v>33752252.6903</v>
      </c>
      <c r="G24" s="11">
        <v>80945458.0139</v>
      </c>
      <c r="H24" s="11">
        <v>9586827</v>
      </c>
      <c r="I24" s="11">
        <v>170853896</v>
      </c>
      <c r="J24" s="11" t="s">
        <v>397</v>
      </c>
      <c r="K24" s="11">
        <v>9516701157.2567</v>
      </c>
    </row>
    <row r="25" spans="1:11" ht="12" customHeight="1">
      <c r="A25" s="2" t="str">
        <f>"Jan "&amp;RIGHT(A6,4)+1</f>
        <v>Jan 2012</v>
      </c>
      <c r="B25" s="11">
        <v>6162756561</v>
      </c>
      <c r="C25" s="11">
        <v>1784169664.8875</v>
      </c>
      <c r="D25" s="11">
        <v>1190934.33</v>
      </c>
      <c r="E25" s="11">
        <v>559710813</v>
      </c>
      <c r="F25" s="11">
        <v>13572199.2509</v>
      </c>
      <c r="G25" s="11">
        <v>51506389.0216</v>
      </c>
      <c r="H25" s="11">
        <v>10618300</v>
      </c>
      <c r="I25" s="11">
        <v>170853896</v>
      </c>
      <c r="J25" s="11" t="s">
        <v>397</v>
      </c>
      <c r="K25" s="11">
        <v>8754378757.49</v>
      </c>
    </row>
    <row r="26" spans="1:11" ht="12" customHeight="1">
      <c r="A26" s="2" t="str">
        <f>"Feb "&amp;RIGHT(A6,4)+1</f>
        <v>Feb 2012</v>
      </c>
      <c r="B26" s="11">
        <v>6171646912</v>
      </c>
      <c r="C26" s="11">
        <v>1807480256.86</v>
      </c>
      <c r="D26" s="11">
        <v>1144399.93</v>
      </c>
      <c r="E26" s="11">
        <v>552528534</v>
      </c>
      <c r="F26" s="11">
        <v>13563178.2567</v>
      </c>
      <c r="G26" s="11">
        <v>37442970.7413</v>
      </c>
      <c r="H26" s="11">
        <v>11905005</v>
      </c>
      <c r="I26" s="11">
        <v>170853896</v>
      </c>
      <c r="J26" s="11" t="s">
        <v>397</v>
      </c>
      <c r="K26" s="11">
        <v>8766565152.788</v>
      </c>
    </row>
    <row r="27" spans="1:11" ht="12" customHeight="1">
      <c r="A27" s="2" t="str">
        <f>"Mar "&amp;RIGHT(A6,4)+1</f>
        <v>Mar 2012</v>
      </c>
      <c r="B27" s="11">
        <v>7179365793</v>
      </c>
      <c r="C27" s="11">
        <v>1953732146.875</v>
      </c>
      <c r="D27" s="11">
        <v>1153347.265</v>
      </c>
      <c r="E27" s="11">
        <v>550036337</v>
      </c>
      <c r="F27" s="11">
        <v>21861918.3227</v>
      </c>
      <c r="G27" s="11">
        <v>61192459.1588</v>
      </c>
      <c r="H27" s="11">
        <v>11423449</v>
      </c>
      <c r="I27" s="11">
        <v>170853896</v>
      </c>
      <c r="J27" s="11" t="s">
        <v>397</v>
      </c>
      <c r="K27" s="11">
        <v>9949619346.6215</v>
      </c>
    </row>
    <row r="28" spans="1:11" ht="12" customHeight="1">
      <c r="A28" s="2" t="str">
        <f>"Apr "&amp;RIGHT(A6,4)+1</f>
        <v>Apr 2012</v>
      </c>
      <c r="B28" s="11">
        <v>6137667782</v>
      </c>
      <c r="C28" s="11">
        <v>1610423308.0775</v>
      </c>
      <c r="D28" s="11">
        <v>1023725.745</v>
      </c>
      <c r="E28" s="11">
        <v>572662726</v>
      </c>
      <c r="F28" s="11">
        <v>13445977.9462</v>
      </c>
      <c r="G28" s="11">
        <v>30817495.5304</v>
      </c>
      <c r="H28" s="11">
        <v>9015970</v>
      </c>
      <c r="I28" s="11">
        <v>170853896</v>
      </c>
      <c r="J28" s="11" t="s">
        <v>397</v>
      </c>
      <c r="K28" s="11">
        <v>8545910881.2991</v>
      </c>
    </row>
    <row r="29" spans="1:11" ht="12" customHeight="1">
      <c r="A29" s="2" t="str">
        <f>"May "&amp;RIGHT(A6,4)+1</f>
        <v>May 2012</v>
      </c>
      <c r="B29" s="11">
        <v>6192290997</v>
      </c>
      <c r="C29" s="11">
        <v>1761934584.815</v>
      </c>
      <c r="D29" s="11">
        <v>1251475.73</v>
      </c>
      <c r="E29" s="11">
        <v>579123797</v>
      </c>
      <c r="F29" s="11">
        <v>13485810.0582</v>
      </c>
      <c r="G29" s="11">
        <v>25195495.9239</v>
      </c>
      <c r="H29" s="11">
        <v>9945262</v>
      </c>
      <c r="I29" s="11">
        <v>170853896</v>
      </c>
      <c r="J29" s="11" t="s">
        <v>397</v>
      </c>
      <c r="K29" s="11">
        <v>8754081318.5271</v>
      </c>
    </row>
    <row r="30" spans="1:11" ht="12" customHeight="1">
      <c r="A30" s="2" t="str">
        <f>"Jun "&amp;RIGHT(A6,4)+1</f>
        <v>Jun 2012</v>
      </c>
      <c r="B30" s="11">
        <v>7043147076</v>
      </c>
      <c r="C30" s="11">
        <v>859179053.7032</v>
      </c>
      <c r="D30" s="11">
        <v>806237.1101</v>
      </c>
      <c r="E30" s="11">
        <v>794021781</v>
      </c>
      <c r="F30" s="11">
        <v>15730225.1968</v>
      </c>
      <c r="G30" s="11">
        <v>41652864.5429</v>
      </c>
      <c r="H30" s="11">
        <v>12838225</v>
      </c>
      <c r="I30" s="11">
        <v>170853896</v>
      </c>
      <c r="J30" s="11" t="s">
        <v>397</v>
      </c>
      <c r="K30" s="11">
        <v>8938229358.553</v>
      </c>
    </row>
    <row r="31" spans="1:11" ht="12" customHeight="1">
      <c r="A31" s="2" t="str">
        <f>"Jul "&amp;RIGHT(A6,4)+1</f>
        <v>Jul 2012</v>
      </c>
      <c r="B31" s="11" t="s">
        <v>397</v>
      </c>
      <c r="C31" s="11" t="s">
        <v>397</v>
      </c>
      <c r="D31" s="11" t="s">
        <v>397</v>
      </c>
      <c r="E31" s="11" t="s">
        <v>397</v>
      </c>
      <c r="F31" s="11" t="s">
        <v>397</v>
      </c>
      <c r="G31" s="11" t="s">
        <v>397</v>
      </c>
      <c r="H31" s="11" t="s">
        <v>397</v>
      </c>
      <c r="I31" s="11" t="s">
        <v>397</v>
      </c>
      <c r="J31" s="11" t="s">
        <v>397</v>
      </c>
      <c r="K31" s="11" t="s">
        <v>397</v>
      </c>
    </row>
    <row r="32" spans="1:11" ht="12" customHeight="1">
      <c r="A32" s="2" t="str">
        <f>"Aug "&amp;RIGHT(A6,4)+1</f>
        <v>Aug 2012</v>
      </c>
      <c r="B32" s="11" t="s">
        <v>397</v>
      </c>
      <c r="C32" s="11" t="s">
        <v>397</v>
      </c>
      <c r="D32" s="11" t="s">
        <v>397</v>
      </c>
      <c r="E32" s="11" t="s">
        <v>397</v>
      </c>
      <c r="F32" s="11" t="s">
        <v>397</v>
      </c>
      <c r="G32" s="11" t="s">
        <v>397</v>
      </c>
      <c r="H32" s="11" t="s">
        <v>397</v>
      </c>
      <c r="I32" s="11" t="s">
        <v>397</v>
      </c>
      <c r="J32" s="11" t="s">
        <v>397</v>
      </c>
      <c r="K32" s="11" t="s">
        <v>397</v>
      </c>
    </row>
    <row r="33" spans="1:11" ht="12" customHeight="1">
      <c r="A33" s="2" t="str">
        <f>"Sep "&amp;RIGHT(A6,4)+1</f>
        <v>Sep 2012</v>
      </c>
      <c r="B33" s="11" t="s">
        <v>397</v>
      </c>
      <c r="C33" s="11" t="s">
        <v>397</v>
      </c>
      <c r="D33" s="11" t="s">
        <v>397</v>
      </c>
      <c r="E33" s="11" t="s">
        <v>397</v>
      </c>
      <c r="F33" s="11" t="s">
        <v>397</v>
      </c>
      <c r="G33" s="11" t="s">
        <v>397</v>
      </c>
      <c r="H33" s="11" t="s">
        <v>397</v>
      </c>
      <c r="I33" s="11" t="s">
        <v>397</v>
      </c>
      <c r="J33" s="11" t="s">
        <v>397</v>
      </c>
      <c r="K33" s="11" t="s">
        <v>397</v>
      </c>
    </row>
    <row r="34" spans="1:11" ht="12" customHeight="1">
      <c r="A34" s="12" t="s">
        <v>57</v>
      </c>
      <c r="B34" s="13">
        <v>58475725104</v>
      </c>
      <c r="C34" s="13">
        <v>14939337672.7832</v>
      </c>
      <c r="D34" s="13">
        <v>9745688.4251</v>
      </c>
      <c r="E34" s="13">
        <v>5116954588</v>
      </c>
      <c r="F34" s="13">
        <v>149217984.7161</v>
      </c>
      <c r="G34" s="13">
        <v>440163272.1356</v>
      </c>
      <c r="H34" s="13">
        <v>94371229</v>
      </c>
      <c r="I34" s="13">
        <v>1537685064</v>
      </c>
      <c r="J34" s="13" t="s">
        <v>397</v>
      </c>
      <c r="K34" s="13">
        <v>80763200603.06</v>
      </c>
    </row>
    <row r="35" spans="1:11" ht="12" customHeight="1">
      <c r="A35" s="14" t="str">
        <f>"Total "&amp;MID(A20,7,LEN(A20)-13)&amp;" Months"</f>
        <v>Total 9 Months</v>
      </c>
      <c r="B35" s="15">
        <v>58475725104</v>
      </c>
      <c r="C35" s="15">
        <v>14939337672.7832</v>
      </c>
      <c r="D35" s="15">
        <v>9745688.4251</v>
      </c>
      <c r="E35" s="15">
        <v>5116954588</v>
      </c>
      <c r="F35" s="15">
        <v>149217984.7161</v>
      </c>
      <c r="G35" s="15">
        <v>440163272.1356</v>
      </c>
      <c r="H35" s="15">
        <v>94371229</v>
      </c>
      <c r="I35" s="15">
        <v>1537685064</v>
      </c>
      <c r="J35" s="15" t="s">
        <v>397</v>
      </c>
      <c r="K35" s="15">
        <v>80763200603.06</v>
      </c>
    </row>
    <row r="36" spans="1:11" ht="12" customHeight="1">
      <c r="A36" s="33"/>
      <c r="B36" s="33"/>
      <c r="C36" s="33"/>
      <c r="D36" s="33"/>
      <c r="E36" s="33"/>
      <c r="F36" s="33"/>
      <c r="G36" s="33"/>
      <c r="H36" s="33"/>
      <c r="I36" s="33"/>
      <c r="J36" s="33"/>
      <c r="K36" s="33"/>
    </row>
    <row r="37" spans="1:11" ht="162" customHeight="1">
      <c r="A37" s="36" t="s">
        <v>384</v>
      </c>
      <c r="B37" s="37"/>
      <c r="C37" s="37"/>
      <c r="D37" s="37"/>
      <c r="E37" s="37"/>
      <c r="F37" s="37"/>
      <c r="G37" s="37"/>
      <c r="H37" s="37"/>
      <c r="I37" s="37"/>
      <c r="J37" s="37"/>
      <c r="K37" s="37"/>
    </row>
    <row r="38" ht="12.75" customHeight="1">
      <c r="A38" s="29"/>
    </row>
    <row r="39" ht="12.75" customHeight="1">
      <c r="A39" s="29"/>
    </row>
    <row r="40" ht="12.75" customHeight="1">
      <c r="A40" s="29"/>
    </row>
    <row r="41" ht="12.75" customHeight="1">
      <c r="A41" s="29"/>
    </row>
    <row r="42" ht="12.75" customHeight="1">
      <c r="A42" s="29"/>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5">
    <mergeCell ref="A1:J1"/>
    <mergeCell ref="A2:J2"/>
    <mergeCell ref="A3:A4"/>
    <mergeCell ref="B3:B4"/>
    <mergeCell ref="C3:C4"/>
    <mergeCell ref="D3:D4"/>
    <mergeCell ref="E3:F3"/>
    <mergeCell ref="J3:J4"/>
    <mergeCell ref="A37:K37"/>
    <mergeCell ref="A36:K36"/>
    <mergeCell ref="B5:K5"/>
    <mergeCell ref="G3:G4"/>
    <mergeCell ref="H3:H4"/>
    <mergeCell ref="I3:I4"/>
    <mergeCell ref="K3:K4"/>
  </mergeCells>
  <printOptions/>
  <pageMargins left="0.75" right="0.5" top="0.75" bottom="0.5" header="0.5" footer="0.25"/>
  <pageSetup fitToHeight="1" fitToWidth="1" horizontalDpi="600" verticalDpi="600" orientation="landscape" scale="36" r:id="rId1"/>
  <headerFooter alignWithMargins="0">
    <oddHeader>&amp;L&amp;C&amp;R</oddHeader>
    <oddFooter>&amp;L&amp;C&amp;R</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L37"/>
  <sheetViews>
    <sheetView showGridLines="0" zoomScalePageLayoutView="0" workbookViewId="0" topLeftCell="A1">
      <selection activeCell="A1" sqref="A1:K1"/>
    </sheetView>
  </sheetViews>
  <sheetFormatPr defaultColWidth="9.140625" defaultRowHeight="12.75"/>
  <cols>
    <col min="1" max="1" width="11.421875" style="0" customWidth="1"/>
    <col min="2" max="7" width="10.8515625" style="0" customWidth="1"/>
    <col min="8" max="8" width="12.28125" style="0" customWidth="1"/>
    <col min="9" max="12" width="10.8515625" style="0" customWidth="1"/>
  </cols>
  <sheetData>
    <row r="1" spans="1:12" ht="12" customHeight="1">
      <c r="A1" s="42" t="s">
        <v>394</v>
      </c>
      <c r="B1" s="42"/>
      <c r="C1" s="42"/>
      <c r="D1" s="42"/>
      <c r="E1" s="42"/>
      <c r="F1" s="42"/>
      <c r="G1" s="42"/>
      <c r="H1" s="42"/>
      <c r="I1" s="42"/>
      <c r="J1" s="42"/>
      <c r="K1" s="42"/>
      <c r="L1" s="2" t="s">
        <v>395</v>
      </c>
    </row>
    <row r="2" spans="1:12" ht="12" customHeight="1">
      <c r="A2" s="44" t="s">
        <v>249</v>
      </c>
      <c r="B2" s="44"/>
      <c r="C2" s="44"/>
      <c r="D2" s="44"/>
      <c r="E2" s="44"/>
      <c r="F2" s="44"/>
      <c r="G2" s="44"/>
      <c r="H2" s="44"/>
      <c r="I2" s="44"/>
      <c r="J2" s="44"/>
      <c r="K2" s="44"/>
      <c r="L2" s="1"/>
    </row>
    <row r="3" spans="1:12" ht="24" customHeight="1">
      <c r="A3" s="46" t="s">
        <v>52</v>
      </c>
      <c r="B3" s="48" t="s">
        <v>206</v>
      </c>
      <c r="C3" s="54"/>
      <c r="D3" s="54"/>
      <c r="E3" s="54"/>
      <c r="F3" s="49"/>
      <c r="G3" s="38" t="s">
        <v>250</v>
      </c>
      <c r="H3" s="38" t="s">
        <v>251</v>
      </c>
      <c r="I3" s="38" t="s">
        <v>286</v>
      </c>
      <c r="J3" s="38" t="s">
        <v>60</v>
      </c>
      <c r="K3" s="48" t="s">
        <v>248</v>
      </c>
      <c r="L3" s="54"/>
    </row>
    <row r="4" spans="1:12" ht="24" customHeight="1">
      <c r="A4" s="47"/>
      <c r="B4" s="10" t="s">
        <v>159</v>
      </c>
      <c r="C4" s="10" t="s">
        <v>160</v>
      </c>
      <c r="D4" s="10" t="s">
        <v>161</v>
      </c>
      <c r="E4" s="10" t="s">
        <v>164</v>
      </c>
      <c r="F4" s="10" t="s">
        <v>57</v>
      </c>
      <c r="G4" s="39"/>
      <c r="H4" s="39"/>
      <c r="I4" s="39"/>
      <c r="J4" s="39"/>
      <c r="K4" s="10" t="s">
        <v>287</v>
      </c>
      <c r="L4" s="9" t="s">
        <v>164</v>
      </c>
    </row>
    <row r="5" spans="1:12" ht="12" customHeight="1">
      <c r="A5" s="1"/>
      <c r="B5" s="33" t="str">
        <f>REPT("-",48)&amp;" Number "&amp;REPT("-",48)&amp;"   "&amp;REPT("-",60)&amp;" Dollars "&amp;REPT("-",60)</f>
        <v>------------------------------------------------ Number ------------------------------------------------   ------------------------------------------------------------ Dollars ------------------------------------------------------------</v>
      </c>
      <c r="C5" s="33"/>
      <c r="D5" s="33"/>
      <c r="E5" s="33"/>
      <c r="F5" s="33"/>
      <c r="G5" s="33"/>
      <c r="H5" s="33"/>
      <c r="I5" s="33"/>
      <c r="J5" s="33"/>
      <c r="K5" s="33"/>
      <c r="L5" s="33"/>
    </row>
    <row r="6" ht="12" customHeight="1">
      <c r="A6" s="3" t="s">
        <v>396</v>
      </c>
    </row>
    <row r="7" spans="1:12" ht="12" customHeight="1">
      <c r="A7" s="2" t="str">
        <f>"Oct "&amp;RIGHT(A6,4)-1</f>
        <v>Oct 2010</v>
      </c>
      <c r="B7" s="11">
        <v>2646</v>
      </c>
      <c r="C7" s="11">
        <v>1131</v>
      </c>
      <c r="D7" s="11">
        <v>16562</v>
      </c>
      <c r="E7" s="11">
        <v>560238</v>
      </c>
      <c r="F7" s="11">
        <v>580577</v>
      </c>
      <c r="G7" s="11">
        <v>10392089.8214</v>
      </c>
      <c r="H7" s="11" t="s">
        <v>397</v>
      </c>
      <c r="I7" s="11">
        <v>726864</v>
      </c>
      <c r="J7" s="11">
        <v>11118953.8214</v>
      </c>
      <c r="K7" s="16">
        <v>24.1603</v>
      </c>
      <c r="L7" s="16">
        <v>17.6723</v>
      </c>
    </row>
    <row r="8" spans="1:12" ht="12" customHeight="1">
      <c r="A8" s="2" t="str">
        <f>"Nov "&amp;RIGHT(A6,4)-1</f>
        <v>Nov 2010</v>
      </c>
      <c r="B8" s="11">
        <v>2689</v>
      </c>
      <c r="C8" s="11">
        <v>1141</v>
      </c>
      <c r="D8" s="11">
        <v>16928</v>
      </c>
      <c r="E8" s="11">
        <v>564172</v>
      </c>
      <c r="F8" s="11">
        <v>584930</v>
      </c>
      <c r="G8" s="11">
        <v>10470505.8104</v>
      </c>
      <c r="H8" s="11" t="s">
        <v>397</v>
      </c>
      <c r="I8" s="11">
        <v>726864</v>
      </c>
      <c r="J8" s="11">
        <v>11197369.8104</v>
      </c>
      <c r="K8" s="16">
        <v>23.6324</v>
      </c>
      <c r="L8" s="16">
        <v>17.6895</v>
      </c>
    </row>
    <row r="9" spans="1:12" ht="12" customHeight="1">
      <c r="A9" s="2" t="str">
        <f>"Dec "&amp;RIGHT(A6,4)-1</f>
        <v>Dec 2010</v>
      </c>
      <c r="B9" s="11">
        <v>2488</v>
      </c>
      <c r="C9" s="11">
        <v>1098</v>
      </c>
      <c r="D9" s="11">
        <v>16142</v>
      </c>
      <c r="E9" s="11">
        <v>558151</v>
      </c>
      <c r="F9" s="11">
        <v>577879</v>
      </c>
      <c r="G9" s="11">
        <v>10371340.8132</v>
      </c>
      <c r="H9" s="11" t="s">
        <v>397</v>
      </c>
      <c r="I9" s="11">
        <v>726864</v>
      </c>
      <c r="J9" s="11">
        <v>11098204.8132</v>
      </c>
      <c r="K9" s="16">
        <v>24.182</v>
      </c>
      <c r="L9" s="16">
        <v>17.7269</v>
      </c>
    </row>
    <row r="10" spans="1:12" ht="12" customHeight="1">
      <c r="A10" s="2" t="str">
        <f>"Jan "&amp;RIGHT(A6,4)</f>
        <v>Jan 2011</v>
      </c>
      <c r="B10" s="11">
        <v>2490</v>
      </c>
      <c r="C10" s="11">
        <v>1075</v>
      </c>
      <c r="D10" s="11">
        <v>16209</v>
      </c>
      <c r="E10" s="11">
        <v>559145</v>
      </c>
      <c r="F10" s="11">
        <v>578919</v>
      </c>
      <c r="G10" s="11">
        <v>10713764.225</v>
      </c>
      <c r="H10" s="11" t="s">
        <v>397</v>
      </c>
      <c r="I10" s="11">
        <v>726864</v>
      </c>
      <c r="J10" s="11">
        <v>11440628.225</v>
      </c>
      <c r="K10" s="16">
        <v>23.7946</v>
      </c>
      <c r="L10" s="16">
        <v>18.3195</v>
      </c>
    </row>
    <row r="11" spans="1:12" ht="12" customHeight="1">
      <c r="A11" s="2" t="str">
        <f>"Feb "&amp;RIGHT(A6,4)</f>
        <v>Feb 2011</v>
      </c>
      <c r="B11" s="11">
        <v>2324</v>
      </c>
      <c r="C11" s="11">
        <v>1034</v>
      </c>
      <c r="D11" s="11">
        <v>15263</v>
      </c>
      <c r="E11" s="11">
        <v>558735</v>
      </c>
      <c r="F11" s="11">
        <v>577356</v>
      </c>
      <c r="G11" s="11">
        <v>11101190.5333</v>
      </c>
      <c r="H11" s="11" t="s">
        <v>397</v>
      </c>
      <c r="I11" s="11">
        <v>726864</v>
      </c>
      <c r="J11" s="11">
        <v>11828054.5333</v>
      </c>
      <c r="K11" s="16">
        <v>25.2028</v>
      </c>
      <c r="L11" s="16">
        <v>19.0285</v>
      </c>
    </row>
    <row r="12" spans="1:12" ht="12" customHeight="1">
      <c r="A12" s="2" t="str">
        <f>"Mar "&amp;RIGHT(A6,4)</f>
        <v>Mar 2011</v>
      </c>
      <c r="B12" s="11">
        <v>2468</v>
      </c>
      <c r="C12" s="11">
        <v>1014</v>
      </c>
      <c r="D12" s="11">
        <v>15738</v>
      </c>
      <c r="E12" s="11">
        <v>568086</v>
      </c>
      <c r="F12" s="11">
        <v>587306</v>
      </c>
      <c r="G12" s="11">
        <v>12002082.9416</v>
      </c>
      <c r="H12" s="11" t="s">
        <v>397</v>
      </c>
      <c r="I12" s="11">
        <v>726864</v>
      </c>
      <c r="J12" s="11">
        <v>12728946.9416</v>
      </c>
      <c r="K12" s="16">
        <v>26.1557</v>
      </c>
      <c r="L12" s="16">
        <v>20.2423</v>
      </c>
    </row>
    <row r="13" spans="1:12" ht="12" customHeight="1">
      <c r="A13" s="2" t="str">
        <f>"Apr "&amp;RIGHT(A6,4)</f>
        <v>Apr 2011</v>
      </c>
      <c r="B13" s="11">
        <v>2377</v>
      </c>
      <c r="C13" s="11">
        <v>959</v>
      </c>
      <c r="D13" s="11">
        <v>15486</v>
      </c>
      <c r="E13" s="11">
        <v>570271</v>
      </c>
      <c r="F13" s="11">
        <v>589093</v>
      </c>
      <c r="G13" s="11">
        <v>11519548.8733</v>
      </c>
      <c r="H13" s="11" t="s">
        <v>397</v>
      </c>
      <c r="I13" s="11">
        <v>726864</v>
      </c>
      <c r="J13" s="11">
        <v>12246412.8733</v>
      </c>
      <c r="K13" s="16">
        <v>25.1967</v>
      </c>
      <c r="L13" s="16">
        <v>19.3685</v>
      </c>
    </row>
    <row r="14" spans="1:12" ht="12" customHeight="1">
      <c r="A14" s="2" t="str">
        <f>"May "&amp;RIGHT(A6,4)</f>
        <v>May 2011</v>
      </c>
      <c r="B14" s="11">
        <v>2441</v>
      </c>
      <c r="C14" s="11">
        <v>1012</v>
      </c>
      <c r="D14" s="11">
        <v>15204</v>
      </c>
      <c r="E14" s="11">
        <v>569565</v>
      </c>
      <c r="F14" s="11">
        <v>588222</v>
      </c>
      <c r="G14" s="11">
        <v>11694887.4334</v>
      </c>
      <c r="H14" s="11" t="s">
        <v>397</v>
      </c>
      <c r="I14" s="11">
        <v>726864</v>
      </c>
      <c r="J14" s="11">
        <v>12421751.4334</v>
      </c>
      <c r="K14" s="16">
        <v>26.144</v>
      </c>
      <c r="L14" s="16">
        <v>19.6766</v>
      </c>
    </row>
    <row r="15" spans="1:12" ht="12" customHeight="1">
      <c r="A15" s="2" t="str">
        <f>"Jun "&amp;RIGHT(A6,4)</f>
        <v>Jun 2011</v>
      </c>
      <c r="B15" s="11">
        <v>2546</v>
      </c>
      <c r="C15" s="11">
        <v>1029</v>
      </c>
      <c r="D15" s="11">
        <v>15055</v>
      </c>
      <c r="E15" s="11">
        <v>572372</v>
      </c>
      <c r="F15" s="11">
        <v>591002</v>
      </c>
      <c r="G15" s="11">
        <v>11672128.1507</v>
      </c>
      <c r="H15" s="11" t="s">
        <v>397</v>
      </c>
      <c r="I15" s="11">
        <v>726864</v>
      </c>
      <c r="J15" s="11">
        <v>12398992.1507</v>
      </c>
      <c r="K15" s="16">
        <v>26.0391</v>
      </c>
      <c r="L15" s="16">
        <v>19.545</v>
      </c>
    </row>
    <row r="16" spans="1:12" ht="12" customHeight="1">
      <c r="A16" s="2" t="str">
        <f>"Jul "&amp;RIGHT(A6,4)</f>
        <v>Jul 2011</v>
      </c>
      <c r="B16" s="11">
        <v>2336</v>
      </c>
      <c r="C16" s="11">
        <v>1009</v>
      </c>
      <c r="D16" s="11">
        <v>14933</v>
      </c>
      <c r="E16" s="11">
        <v>578489</v>
      </c>
      <c r="F16" s="11">
        <v>596767</v>
      </c>
      <c r="G16" s="11">
        <v>13570197.8357</v>
      </c>
      <c r="H16" s="11" t="s">
        <v>397</v>
      </c>
      <c r="I16" s="11">
        <v>726864</v>
      </c>
      <c r="J16" s="11">
        <v>14297061.8357</v>
      </c>
      <c r="K16" s="16">
        <v>28.744</v>
      </c>
      <c r="L16" s="16">
        <v>22.5498</v>
      </c>
    </row>
    <row r="17" spans="1:12" ht="12" customHeight="1">
      <c r="A17" s="2" t="str">
        <f>"Aug "&amp;RIGHT(A6,4)</f>
        <v>Aug 2011</v>
      </c>
      <c r="B17" s="11">
        <v>2554</v>
      </c>
      <c r="C17" s="11">
        <v>1116</v>
      </c>
      <c r="D17" s="11">
        <v>15273</v>
      </c>
      <c r="E17" s="11">
        <v>583714</v>
      </c>
      <c r="F17" s="11">
        <v>602657</v>
      </c>
      <c r="G17" s="11">
        <v>13962171.4644</v>
      </c>
      <c r="H17" s="11" t="s">
        <v>397</v>
      </c>
      <c r="I17" s="11">
        <v>726864</v>
      </c>
      <c r="J17" s="11">
        <v>14689035.4644</v>
      </c>
      <c r="K17" s="16">
        <v>28.4664</v>
      </c>
      <c r="L17" s="16">
        <v>22.9957</v>
      </c>
    </row>
    <row r="18" spans="1:12" ht="12" customHeight="1">
      <c r="A18" s="2" t="str">
        <f>"Sep "&amp;RIGHT(A6,4)</f>
        <v>Sep 2011</v>
      </c>
      <c r="B18" s="11">
        <v>2454</v>
      </c>
      <c r="C18" s="11">
        <v>1044</v>
      </c>
      <c r="D18" s="11">
        <v>15482</v>
      </c>
      <c r="E18" s="11">
        <v>583229</v>
      </c>
      <c r="F18" s="11">
        <v>602209</v>
      </c>
      <c r="G18" s="11">
        <v>11082372.1664</v>
      </c>
      <c r="H18" s="11">
        <v>40975333</v>
      </c>
      <c r="I18" s="11">
        <v>726869</v>
      </c>
      <c r="J18" s="11">
        <v>52784574.1664</v>
      </c>
      <c r="K18" s="16">
        <v>22.3328</v>
      </c>
      <c r="L18" s="16">
        <v>18.275</v>
      </c>
    </row>
    <row r="19" spans="1:12" ht="12" customHeight="1">
      <c r="A19" s="12" t="s">
        <v>57</v>
      </c>
      <c r="B19" s="13">
        <v>2484.4167</v>
      </c>
      <c r="C19" s="13">
        <v>1055.1667</v>
      </c>
      <c r="D19" s="13">
        <v>15689.5833</v>
      </c>
      <c r="E19" s="13">
        <v>568847.25</v>
      </c>
      <c r="F19" s="13">
        <v>588076.4167</v>
      </c>
      <c r="G19" s="13">
        <v>138552280.0688</v>
      </c>
      <c r="H19" s="13">
        <v>40975333</v>
      </c>
      <c r="I19" s="13">
        <v>8722373</v>
      </c>
      <c r="J19" s="13">
        <v>188249986.0688</v>
      </c>
      <c r="K19" s="17">
        <v>25.2965</v>
      </c>
      <c r="L19" s="17">
        <v>19.4421</v>
      </c>
    </row>
    <row r="20" spans="1:12" ht="12" customHeight="1">
      <c r="A20" s="14" t="s">
        <v>398</v>
      </c>
      <c r="B20" s="15">
        <v>1872.4167</v>
      </c>
      <c r="C20" s="15">
        <v>791.0833</v>
      </c>
      <c r="D20" s="15">
        <v>11882.25</v>
      </c>
      <c r="E20" s="15">
        <v>423394.5833</v>
      </c>
      <c r="F20" s="15">
        <v>437940.3333</v>
      </c>
      <c r="G20" s="15">
        <v>99937538.6023</v>
      </c>
      <c r="H20" s="15" t="s">
        <v>397</v>
      </c>
      <c r="I20" s="15">
        <v>6541776</v>
      </c>
      <c r="J20" s="15">
        <v>106479314.6023</v>
      </c>
      <c r="K20" s="18">
        <v>24.9138</v>
      </c>
      <c r="L20" s="18">
        <v>18.814</v>
      </c>
    </row>
    <row r="21" ht="12" customHeight="1">
      <c r="A21" s="3" t="str">
        <f>"FY "&amp;RIGHT(A6,4)+1</f>
        <v>FY 2012</v>
      </c>
    </row>
    <row r="22" spans="1:12" ht="12" customHeight="1">
      <c r="A22" s="2" t="str">
        <f>"Oct "&amp;RIGHT(A6,4)</f>
        <v>Oct 2011</v>
      </c>
      <c r="B22" s="11">
        <v>2463</v>
      </c>
      <c r="C22" s="11">
        <v>1016</v>
      </c>
      <c r="D22" s="11">
        <v>14919</v>
      </c>
      <c r="E22" s="11">
        <v>584606</v>
      </c>
      <c r="F22" s="11">
        <v>603004</v>
      </c>
      <c r="G22" s="11">
        <v>10878116.8562</v>
      </c>
      <c r="H22" s="11" t="s">
        <v>397</v>
      </c>
      <c r="I22" s="11">
        <v>873896</v>
      </c>
      <c r="J22" s="11">
        <v>11752012.8562</v>
      </c>
      <c r="K22" s="16">
        <v>22.1199</v>
      </c>
      <c r="L22" s="16">
        <v>17.9115</v>
      </c>
    </row>
    <row r="23" spans="1:12" ht="12" customHeight="1">
      <c r="A23" s="2" t="str">
        <f>"Nov "&amp;RIGHT(A6,4)</f>
        <v>Nov 2011</v>
      </c>
      <c r="B23" s="11">
        <v>2525</v>
      </c>
      <c r="C23" s="11">
        <v>1051</v>
      </c>
      <c r="D23" s="11">
        <v>15210</v>
      </c>
      <c r="E23" s="11">
        <v>586189</v>
      </c>
      <c r="F23" s="11">
        <v>604975</v>
      </c>
      <c r="G23" s="11">
        <v>11180514.1381</v>
      </c>
      <c r="H23" s="11" t="s">
        <v>397</v>
      </c>
      <c r="I23" s="11">
        <v>873896</v>
      </c>
      <c r="J23" s="11">
        <v>12054410.1381</v>
      </c>
      <c r="K23" s="16">
        <v>22.6936</v>
      </c>
      <c r="L23" s="16">
        <v>18.3459</v>
      </c>
    </row>
    <row r="24" spans="1:12" ht="12" customHeight="1">
      <c r="A24" s="2" t="str">
        <f>"Dec "&amp;RIGHT(A6,4)</f>
        <v>Dec 2011</v>
      </c>
      <c r="B24" s="11">
        <v>2424</v>
      </c>
      <c r="C24" s="11">
        <v>1211</v>
      </c>
      <c r="D24" s="11">
        <v>14450</v>
      </c>
      <c r="E24" s="11">
        <v>581261</v>
      </c>
      <c r="F24" s="11">
        <v>599346</v>
      </c>
      <c r="G24" s="11">
        <v>12102724.6903</v>
      </c>
      <c r="H24" s="11">
        <v>20775632</v>
      </c>
      <c r="I24" s="11">
        <v>873896</v>
      </c>
      <c r="J24" s="11">
        <v>33752252.6903</v>
      </c>
      <c r="K24" s="16">
        <v>26.0247</v>
      </c>
      <c r="L24" s="16">
        <v>20.0118</v>
      </c>
    </row>
    <row r="25" spans="1:12" ht="12" customHeight="1">
      <c r="A25" s="2" t="str">
        <f>"Jan "&amp;RIGHT(A6,4)+1</f>
        <v>Jan 2012</v>
      </c>
      <c r="B25" s="11">
        <v>2562</v>
      </c>
      <c r="C25" s="11">
        <v>1171</v>
      </c>
      <c r="D25" s="11">
        <v>14696</v>
      </c>
      <c r="E25" s="11">
        <v>577708</v>
      </c>
      <c r="F25" s="11">
        <v>596137</v>
      </c>
      <c r="G25" s="11">
        <v>12698303.2509</v>
      </c>
      <c r="H25" s="11" t="s">
        <v>397</v>
      </c>
      <c r="I25" s="11">
        <v>873896</v>
      </c>
      <c r="J25" s="11">
        <v>13572199.2509</v>
      </c>
      <c r="K25" s="16">
        <v>26.0159</v>
      </c>
      <c r="L25" s="16">
        <v>21.1506</v>
      </c>
    </row>
    <row r="26" spans="1:12" ht="12" customHeight="1">
      <c r="A26" s="2" t="str">
        <f>"Feb "&amp;RIGHT(A6,4)+1</f>
        <v>Feb 2012</v>
      </c>
      <c r="B26" s="11">
        <v>2449</v>
      </c>
      <c r="C26" s="11">
        <v>1019</v>
      </c>
      <c r="D26" s="11">
        <v>14023</v>
      </c>
      <c r="E26" s="11">
        <v>576225</v>
      </c>
      <c r="F26" s="11">
        <v>593716</v>
      </c>
      <c r="G26" s="11">
        <v>12689282.2567</v>
      </c>
      <c r="H26" s="11" t="s">
        <v>397</v>
      </c>
      <c r="I26" s="11">
        <v>873896</v>
      </c>
      <c r="J26" s="11">
        <v>13563178.2567</v>
      </c>
      <c r="K26" s="16">
        <v>26.4764</v>
      </c>
      <c r="L26" s="16">
        <v>21.2177</v>
      </c>
    </row>
    <row r="27" spans="1:12" ht="12" customHeight="1">
      <c r="A27" s="2" t="str">
        <f>"Mar "&amp;RIGHT(A6,4)+1</f>
        <v>Mar 2012</v>
      </c>
      <c r="B27" s="11">
        <v>2477</v>
      </c>
      <c r="C27" s="11">
        <v>1068</v>
      </c>
      <c r="D27" s="11">
        <v>13950</v>
      </c>
      <c r="E27" s="11">
        <v>575030</v>
      </c>
      <c r="F27" s="11">
        <v>592525</v>
      </c>
      <c r="G27" s="11">
        <v>12997097.3227</v>
      </c>
      <c r="H27" s="11">
        <v>7990925</v>
      </c>
      <c r="I27" s="11">
        <v>873896</v>
      </c>
      <c r="J27" s="11">
        <v>21861918.3227</v>
      </c>
      <c r="K27" s="16">
        <v>27.1784</v>
      </c>
      <c r="L27" s="16">
        <v>21.7756</v>
      </c>
    </row>
    <row r="28" spans="1:12" ht="12" customHeight="1">
      <c r="A28" s="2" t="str">
        <f>"Apr "&amp;RIGHT(A6,4)+1</f>
        <v>Apr 2012</v>
      </c>
      <c r="B28" s="11">
        <v>2554</v>
      </c>
      <c r="C28" s="11">
        <v>1026</v>
      </c>
      <c r="D28" s="11">
        <v>13782</v>
      </c>
      <c r="E28" s="11">
        <v>573756</v>
      </c>
      <c r="F28" s="11">
        <v>591118</v>
      </c>
      <c r="G28" s="11">
        <v>12572081.9462</v>
      </c>
      <c r="H28" s="11" t="s">
        <v>397</v>
      </c>
      <c r="I28" s="11">
        <v>873896</v>
      </c>
      <c r="J28" s="11">
        <v>13445977.9462</v>
      </c>
      <c r="K28" s="16">
        <v>26.2978</v>
      </c>
      <c r="L28" s="16">
        <v>21.1161</v>
      </c>
    </row>
    <row r="29" spans="1:12" ht="12" customHeight="1">
      <c r="A29" s="2" t="str">
        <f>"May "&amp;RIGHT(A6,4)+1</f>
        <v>May 2012</v>
      </c>
      <c r="B29" s="11">
        <v>2551</v>
      </c>
      <c r="C29" s="11">
        <v>1059</v>
      </c>
      <c r="D29" s="11">
        <v>13725</v>
      </c>
      <c r="E29" s="11">
        <v>570879</v>
      </c>
      <c r="F29" s="11">
        <v>588214</v>
      </c>
      <c r="G29" s="11">
        <v>12611914.0582</v>
      </c>
      <c r="H29" s="11" t="s">
        <v>397</v>
      </c>
      <c r="I29" s="11">
        <v>873896</v>
      </c>
      <c r="J29" s="11">
        <v>13485810.0582</v>
      </c>
      <c r="K29" s="16">
        <v>27.8084</v>
      </c>
      <c r="L29" s="16">
        <v>21.2477</v>
      </c>
    </row>
    <row r="30" spans="1:12" ht="12" customHeight="1">
      <c r="A30" s="2" t="str">
        <f>"Jun "&amp;RIGHT(A6,4)+1</f>
        <v>Jun 2012</v>
      </c>
      <c r="B30" s="11">
        <v>3208</v>
      </c>
      <c r="C30" s="11">
        <v>969</v>
      </c>
      <c r="D30" s="11">
        <v>12750</v>
      </c>
      <c r="E30" s="11">
        <v>572689</v>
      </c>
      <c r="F30" s="11">
        <v>589616</v>
      </c>
      <c r="G30" s="11">
        <v>10326256.1968</v>
      </c>
      <c r="H30" s="11">
        <v>4530073</v>
      </c>
      <c r="I30" s="11">
        <v>873896</v>
      </c>
      <c r="J30" s="11">
        <v>15730225.1968</v>
      </c>
      <c r="K30" s="16">
        <v>21.6015</v>
      </c>
      <c r="L30" s="16">
        <v>17.3927</v>
      </c>
    </row>
    <row r="31" spans="1:12" ht="12" customHeight="1">
      <c r="A31" s="2" t="str">
        <f>"Jul "&amp;RIGHT(A6,4)+1</f>
        <v>Jul 2012</v>
      </c>
      <c r="B31" s="11" t="s">
        <v>397</v>
      </c>
      <c r="C31" s="11" t="s">
        <v>397</v>
      </c>
      <c r="D31" s="11" t="s">
        <v>397</v>
      </c>
      <c r="E31" s="11" t="s">
        <v>397</v>
      </c>
      <c r="F31" s="11" t="s">
        <v>397</v>
      </c>
      <c r="G31" s="11" t="s">
        <v>397</v>
      </c>
      <c r="H31" s="11" t="s">
        <v>397</v>
      </c>
      <c r="I31" s="11" t="s">
        <v>397</v>
      </c>
      <c r="J31" s="11" t="s">
        <v>397</v>
      </c>
      <c r="K31" s="16" t="s">
        <v>397</v>
      </c>
      <c r="L31" s="16" t="s">
        <v>397</v>
      </c>
    </row>
    <row r="32" spans="1:12" ht="12" customHeight="1">
      <c r="A32" s="2" t="str">
        <f>"Aug "&amp;RIGHT(A6,4)+1</f>
        <v>Aug 2012</v>
      </c>
      <c r="B32" s="11" t="s">
        <v>397</v>
      </c>
      <c r="C32" s="11" t="s">
        <v>397</v>
      </c>
      <c r="D32" s="11" t="s">
        <v>397</v>
      </c>
      <c r="E32" s="11" t="s">
        <v>397</v>
      </c>
      <c r="F32" s="11" t="s">
        <v>397</v>
      </c>
      <c r="G32" s="11" t="s">
        <v>397</v>
      </c>
      <c r="H32" s="11" t="s">
        <v>397</v>
      </c>
      <c r="I32" s="11" t="s">
        <v>397</v>
      </c>
      <c r="J32" s="11" t="s">
        <v>397</v>
      </c>
      <c r="K32" s="16" t="s">
        <v>397</v>
      </c>
      <c r="L32" s="16" t="s">
        <v>397</v>
      </c>
    </row>
    <row r="33" spans="1:12" ht="12" customHeight="1">
      <c r="A33" s="2" t="str">
        <f>"Sep "&amp;RIGHT(A6,4)+1</f>
        <v>Sep 2012</v>
      </c>
      <c r="B33" s="11" t="s">
        <v>397</v>
      </c>
      <c r="C33" s="11" t="s">
        <v>397</v>
      </c>
      <c r="D33" s="11" t="s">
        <v>397</v>
      </c>
      <c r="E33" s="11" t="s">
        <v>397</v>
      </c>
      <c r="F33" s="11" t="s">
        <v>397</v>
      </c>
      <c r="G33" s="11" t="s">
        <v>397</v>
      </c>
      <c r="H33" s="11" t="s">
        <v>397</v>
      </c>
      <c r="I33" s="11" t="s">
        <v>397</v>
      </c>
      <c r="J33" s="11" t="s">
        <v>397</v>
      </c>
      <c r="K33" s="16" t="s">
        <v>397</v>
      </c>
      <c r="L33" s="16" t="s">
        <v>397</v>
      </c>
    </row>
    <row r="34" spans="1:12" ht="12" customHeight="1">
      <c r="A34" s="12" t="s">
        <v>57</v>
      </c>
      <c r="B34" s="13">
        <v>2579.2222</v>
      </c>
      <c r="C34" s="13">
        <v>1065.5556</v>
      </c>
      <c r="D34" s="13">
        <v>14167.2222</v>
      </c>
      <c r="E34" s="13">
        <v>577593.6667</v>
      </c>
      <c r="F34" s="13">
        <v>595405.6667</v>
      </c>
      <c r="G34" s="13">
        <v>108056290.7161</v>
      </c>
      <c r="H34" s="13">
        <v>33296630</v>
      </c>
      <c r="I34" s="13">
        <v>7865064</v>
      </c>
      <c r="J34" s="13">
        <v>149217984.7161</v>
      </c>
      <c r="K34" s="17">
        <v>25.1158</v>
      </c>
      <c r="L34" s="17">
        <v>20.0122</v>
      </c>
    </row>
    <row r="35" spans="1:12" ht="12" customHeight="1">
      <c r="A35" s="14" t="str">
        <f>"Total "&amp;MID(A20,7,LEN(A20)-13)&amp;" Months"</f>
        <v>Total 9 Months</v>
      </c>
      <c r="B35" s="15">
        <v>2579.2222</v>
      </c>
      <c r="C35" s="15">
        <v>1065.5556</v>
      </c>
      <c r="D35" s="15">
        <v>14167.2222</v>
      </c>
      <c r="E35" s="15">
        <v>577593.6667</v>
      </c>
      <c r="F35" s="15">
        <v>595405.6667</v>
      </c>
      <c r="G35" s="15">
        <v>108056290.7161</v>
      </c>
      <c r="H35" s="15">
        <v>33296630</v>
      </c>
      <c r="I35" s="15">
        <v>7865064</v>
      </c>
      <c r="J35" s="15">
        <v>149217984.7161</v>
      </c>
      <c r="K35" s="18">
        <v>25.1158</v>
      </c>
      <c r="L35" s="18">
        <v>20.0122</v>
      </c>
    </row>
    <row r="36" spans="1:10" ht="12" customHeight="1">
      <c r="A36" s="33"/>
      <c r="B36" s="33"/>
      <c r="C36" s="33"/>
      <c r="D36" s="33"/>
      <c r="E36" s="33"/>
      <c r="F36" s="33"/>
      <c r="G36" s="33"/>
      <c r="H36" s="33"/>
      <c r="I36" s="33"/>
      <c r="J36" s="33"/>
    </row>
    <row r="37" spans="1:12" ht="81" customHeight="1">
      <c r="A37" s="53" t="s">
        <v>372</v>
      </c>
      <c r="B37" s="53"/>
      <c r="C37" s="53"/>
      <c r="D37" s="53"/>
      <c r="E37" s="53"/>
      <c r="F37" s="53"/>
      <c r="G37" s="53"/>
      <c r="H37" s="53"/>
      <c r="I37" s="53"/>
      <c r="J37" s="53"/>
      <c r="K37" s="53"/>
      <c r="L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2">
    <mergeCell ref="B5:L5"/>
    <mergeCell ref="A36:J36"/>
    <mergeCell ref="A37:L37"/>
    <mergeCell ref="A1:K1"/>
    <mergeCell ref="A2:K2"/>
    <mergeCell ref="A3:A4"/>
    <mergeCell ref="B3:F3"/>
    <mergeCell ref="G3:G4"/>
    <mergeCell ref="H3:H4"/>
    <mergeCell ref="J3:J4"/>
    <mergeCell ref="K3:L3"/>
    <mergeCell ref="I3:I4"/>
  </mergeCells>
  <printOptions/>
  <pageMargins left="0.75" right="0.5" top="0.75" bottom="0.5" header="0.5" footer="0.25"/>
  <pageSetup fitToHeight="1" fitToWidth="1" horizontalDpi="600" verticalDpi="600" orientation="landscape" scale="37" r:id="rId1"/>
  <headerFooter alignWithMargins="0">
    <oddHeader>&amp;L&amp;C&amp;R</oddHeader>
    <oddFooter>&amp;L&amp;C&amp;R</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42" t="s">
        <v>394</v>
      </c>
      <c r="B1" s="42"/>
      <c r="C1" s="42"/>
      <c r="D1" s="42"/>
      <c r="E1" s="42"/>
      <c r="F1" s="42"/>
      <c r="G1" s="42"/>
      <c r="H1" s="42"/>
      <c r="I1" s="2" t="s">
        <v>395</v>
      </c>
    </row>
    <row r="2" spans="1:9" ht="12" customHeight="1">
      <c r="A2" s="44" t="s">
        <v>252</v>
      </c>
      <c r="B2" s="44"/>
      <c r="C2" s="44"/>
      <c r="D2" s="44"/>
      <c r="E2" s="44"/>
      <c r="F2" s="44"/>
      <c r="G2" s="44"/>
      <c r="H2" s="44"/>
      <c r="I2" s="1"/>
    </row>
    <row r="3" spans="1:9" ht="24" customHeight="1">
      <c r="A3" s="46" t="s">
        <v>52</v>
      </c>
      <c r="B3" s="48" t="s">
        <v>209</v>
      </c>
      <c r="C3" s="54"/>
      <c r="D3" s="49"/>
      <c r="E3" s="38" t="s">
        <v>250</v>
      </c>
      <c r="F3" s="38" t="s">
        <v>165</v>
      </c>
      <c r="G3" s="38" t="s">
        <v>288</v>
      </c>
      <c r="H3" s="38" t="s">
        <v>166</v>
      </c>
      <c r="I3" s="40" t="s">
        <v>60</v>
      </c>
    </row>
    <row r="4" spans="1:9" ht="24" customHeight="1">
      <c r="A4" s="47"/>
      <c r="B4" s="10" t="s">
        <v>167</v>
      </c>
      <c r="C4" s="10" t="s">
        <v>168</v>
      </c>
      <c r="D4" s="10" t="s">
        <v>57</v>
      </c>
      <c r="E4" s="39"/>
      <c r="F4" s="39"/>
      <c r="G4" s="39"/>
      <c r="H4" s="39"/>
      <c r="I4" s="41"/>
    </row>
    <row r="5" spans="1:9" ht="12" customHeight="1">
      <c r="A5" s="1"/>
      <c r="B5" s="33" t="str">
        <f>REPT("-",29)&amp;" Number "&amp;REPT("-",28)&amp;"   "&amp;REPT("-",54)&amp;" Dollars "&amp;REPT("-",53)</f>
        <v>----------------------------- Number ----------------------------   ------------------------------------------------------ Dollars -----------------------------------------------------</v>
      </c>
      <c r="C5" s="33"/>
      <c r="D5" s="33"/>
      <c r="E5" s="33"/>
      <c r="F5" s="33"/>
      <c r="G5" s="33"/>
      <c r="H5" s="33"/>
      <c r="I5" s="33"/>
    </row>
    <row r="6" ht="12" customHeight="1">
      <c r="A6" s="3" t="s">
        <v>396</v>
      </c>
    </row>
    <row r="7" spans="1:9" ht="12" customHeight="1">
      <c r="A7" s="2" t="str">
        <f>"Oct "&amp;RIGHT(A6,4)-1</f>
        <v>Oct 2010</v>
      </c>
      <c r="B7" s="11" t="s">
        <v>397</v>
      </c>
      <c r="C7" s="11">
        <v>79827</v>
      </c>
      <c r="D7" s="11">
        <v>79827</v>
      </c>
      <c r="E7" s="11">
        <v>3650415.2219</v>
      </c>
      <c r="F7" s="11" t="s">
        <v>397</v>
      </c>
      <c r="G7" s="11">
        <v>789984</v>
      </c>
      <c r="H7" s="11" t="s">
        <v>397</v>
      </c>
      <c r="I7" s="11">
        <v>4440399.2219</v>
      </c>
    </row>
    <row r="8" spans="1:9" ht="12" customHeight="1">
      <c r="A8" s="2" t="str">
        <f>"Nov "&amp;RIGHT(A6,4)-1</f>
        <v>Nov 2010</v>
      </c>
      <c r="B8" s="11" t="s">
        <v>397</v>
      </c>
      <c r="C8" s="11">
        <v>79093</v>
      </c>
      <c r="D8" s="11">
        <v>79093</v>
      </c>
      <c r="E8" s="11">
        <v>3755286.1519</v>
      </c>
      <c r="F8" s="11" t="s">
        <v>397</v>
      </c>
      <c r="G8" s="11">
        <v>789984</v>
      </c>
      <c r="H8" s="11" t="s">
        <v>397</v>
      </c>
      <c r="I8" s="11">
        <v>4545270.1519</v>
      </c>
    </row>
    <row r="9" spans="1:9" ht="12" customHeight="1">
      <c r="A9" s="2" t="str">
        <f>"Dec "&amp;RIGHT(A6,4)-1</f>
        <v>Dec 2010</v>
      </c>
      <c r="B9" s="11" t="s">
        <v>397</v>
      </c>
      <c r="C9" s="11">
        <v>76377</v>
      </c>
      <c r="D9" s="11">
        <v>76377</v>
      </c>
      <c r="E9" s="11">
        <v>3651785.3273</v>
      </c>
      <c r="F9" s="11" t="s">
        <v>397</v>
      </c>
      <c r="G9" s="11">
        <v>789984</v>
      </c>
      <c r="H9" s="11" t="s">
        <v>397</v>
      </c>
      <c r="I9" s="11">
        <v>12353630.3273</v>
      </c>
    </row>
    <row r="10" spans="1:9" ht="12" customHeight="1">
      <c r="A10" s="2" t="str">
        <f>"Jan "&amp;RIGHT(A6,4)</f>
        <v>Jan 2011</v>
      </c>
      <c r="B10" s="11" t="s">
        <v>397</v>
      </c>
      <c r="C10" s="11">
        <v>79726</v>
      </c>
      <c r="D10" s="11">
        <v>79726</v>
      </c>
      <c r="E10" s="11">
        <v>3853358.1665</v>
      </c>
      <c r="F10" s="11" t="s">
        <v>397</v>
      </c>
      <c r="G10" s="11">
        <v>789984</v>
      </c>
      <c r="H10" s="11" t="s">
        <v>397</v>
      </c>
      <c r="I10" s="11">
        <v>4643342.1665</v>
      </c>
    </row>
    <row r="11" spans="1:9" ht="12" customHeight="1">
      <c r="A11" s="2" t="str">
        <f>"Feb "&amp;RIGHT(A6,4)</f>
        <v>Feb 2011</v>
      </c>
      <c r="B11" s="11" t="s">
        <v>397</v>
      </c>
      <c r="C11" s="11">
        <v>70526</v>
      </c>
      <c r="D11" s="11">
        <v>70526</v>
      </c>
      <c r="E11" s="11">
        <v>3532502.9709</v>
      </c>
      <c r="F11" s="11" t="s">
        <v>397</v>
      </c>
      <c r="G11" s="11">
        <v>789984</v>
      </c>
      <c r="H11" s="11" t="s">
        <v>397</v>
      </c>
      <c r="I11" s="11">
        <v>4322486.9709</v>
      </c>
    </row>
    <row r="12" spans="1:9" ht="12" customHeight="1">
      <c r="A12" s="2" t="str">
        <f>"Mar "&amp;RIGHT(A6,4)</f>
        <v>Mar 2011</v>
      </c>
      <c r="B12" s="11" t="s">
        <v>397</v>
      </c>
      <c r="C12" s="11">
        <v>77928</v>
      </c>
      <c r="D12" s="11">
        <v>77928</v>
      </c>
      <c r="E12" s="11">
        <v>3987877.9483</v>
      </c>
      <c r="F12" s="11" t="s">
        <v>397</v>
      </c>
      <c r="G12" s="11">
        <v>789984</v>
      </c>
      <c r="H12" s="11" t="s">
        <v>397</v>
      </c>
      <c r="I12" s="11">
        <v>11829960.9483</v>
      </c>
    </row>
    <row r="13" spans="1:9" ht="12" customHeight="1">
      <c r="A13" s="2" t="str">
        <f>"Apr "&amp;RIGHT(A6,4)</f>
        <v>Apr 2011</v>
      </c>
      <c r="B13" s="11" t="s">
        <v>397</v>
      </c>
      <c r="C13" s="11">
        <v>76650</v>
      </c>
      <c r="D13" s="11">
        <v>76650</v>
      </c>
      <c r="E13" s="11">
        <v>3844845.3895</v>
      </c>
      <c r="F13" s="11" t="s">
        <v>397</v>
      </c>
      <c r="G13" s="11">
        <v>789984</v>
      </c>
      <c r="H13" s="11" t="s">
        <v>397</v>
      </c>
      <c r="I13" s="11">
        <v>4634829.3895</v>
      </c>
    </row>
    <row r="14" spans="1:9" ht="12" customHeight="1">
      <c r="A14" s="2" t="str">
        <f>"May "&amp;RIGHT(A6,4)</f>
        <v>May 2011</v>
      </c>
      <c r="B14" s="11" t="s">
        <v>397</v>
      </c>
      <c r="C14" s="11">
        <v>75960</v>
      </c>
      <c r="D14" s="11">
        <v>75960</v>
      </c>
      <c r="E14" s="11">
        <v>3892792.4377</v>
      </c>
      <c r="F14" s="11" t="s">
        <v>397</v>
      </c>
      <c r="G14" s="11">
        <v>789984</v>
      </c>
      <c r="H14" s="11" t="s">
        <v>397</v>
      </c>
      <c r="I14" s="11">
        <v>4682776.4377</v>
      </c>
    </row>
    <row r="15" spans="1:9" ht="12" customHeight="1">
      <c r="A15" s="2" t="str">
        <f>"Jun "&amp;RIGHT(A6,4)</f>
        <v>Jun 2011</v>
      </c>
      <c r="B15" s="11" t="s">
        <v>397</v>
      </c>
      <c r="C15" s="11">
        <v>78799</v>
      </c>
      <c r="D15" s="11">
        <v>78799</v>
      </c>
      <c r="E15" s="11">
        <v>4071911.5174</v>
      </c>
      <c r="F15" s="11" t="s">
        <v>397</v>
      </c>
      <c r="G15" s="11">
        <v>789984</v>
      </c>
      <c r="H15" s="11" t="s">
        <v>397</v>
      </c>
      <c r="I15" s="11">
        <v>14586705.5174</v>
      </c>
    </row>
    <row r="16" spans="1:9" ht="12" customHeight="1">
      <c r="A16" s="2" t="str">
        <f>"Jul "&amp;RIGHT(A6,4)</f>
        <v>Jul 2011</v>
      </c>
      <c r="B16" s="11" t="s">
        <v>397</v>
      </c>
      <c r="C16" s="11">
        <v>79305</v>
      </c>
      <c r="D16" s="11">
        <v>79305</v>
      </c>
      <c r="E16" s="11">
        <v>4317241.391</v>
      </c>
      <c r="F16" s="11" t="s">
        <v>397</v>
      </c>
      <c r="G16" s="11">
        <v>789984</v>
      </c>
      <c r="H16" s="11" t="s">
        <v>397</v>
      </c>
      <c r="I16" s="11">
        <v>5107225.391</v>
      </c>
    </row>
    <row r="17" spans="1:9" ht="12" customHeight="1">
      <c r="A17" s="2" t="str">
        <f>"Aug "&amp;RIGHT(A6,4)</f>
        <v>Aug 2011</v>
      </c>
      <c r="B17" s="11" t="s">
        <v>397</v>
      </c>
      <c r="C17" s="11">
        <v>79887</v>
      </c>
      <c r="D17" s="11">
        <v>79887</v>
      </c>
      <c r="E17" s="11">
        <v>4342661.4085</v>
      </c>
      <c r="F17" s="11" t="s">
        <v>397</v>
      </c>
      <c r="G17" s="11">
        <v>789984</v>
      </c>
      <c r="H17" s="11" t="s">
        <v>397</v>
      </c>
      <c r="I17" s="11">
        <v>5132645.4085</v>
      </c>
    </row>
    <row r="18" spans="1:9" ht="12" customHeight="1">
      <c r="A18" s="2" t="str">
        <f>"Sep "&amp;RIGHT(A6,4)</f>
        <v>Sep 2011</v>
      </c>
      <c r="B18" s="11" t="s">
        <v>397</v>
      </c>
      <c r="C18" s="11">
        <v>79847</v>
      </c>
      <c r="D18" s="11">
        <v>79847</v>
      </c>
      <c r="E18" s="11">
        <v>4467649.0723</v>
      </c>
      <c r="F18" s="11">
        <v>36337416</v>
      </c>
      <c r="G18" s="11">
        <v>789984</v>
      </c>
      <c r="H18" s="11">
        <v>285543</v>
      </c>
      <c r="I18" s="11">
        <v>17191822.0723</v>
      </c>
    </row>
    <row r="19" spans="1:9" ht="12" customHeight="1">
      <c r="A19" s="12" t="s">
        <v>57</v>
      </c>
      <c r="B19" s="13" t="s">
        <v>397</v>
      </c>
      <c r="C19" s="13">
        <v>77827.0833</v>
      </c>
      <c r="D19" s="13">
        <v>77827.0833</v>
      </c>
      <c r="E19" s="13">
        <v>47368327.0032</v>
      </c>
      <c r="F19" s="13">
        <v>36337416</v>
      </c>
      <c r="G19" s="13">
        <v>9479808</v>
      </c>
      <c r="H19" s="13">
        <v>285543</v>
      </c>
      <c r="I19" s="13">
        <v>93471094.0032</v>
      </c>
    </row>
    <row r="20" spans="1:9" ht="12" customHeight="1">
      <c r="A20" s="14" t="s">
        <v>398</v>
      </c>
      <c r="B20" s="15" t="s">
        <v>397</v>
      </c>
      <c r="C20" s="15">
        <v>77209.5555555556</v>
      </c>
      <c r="D20" s="15">
        <v>77209.5555555556</v>
      </c>
      <c r="E20" s="15">
        <v>3804530.57015556</v>
      </c>
      <c r="F20" s="15">
        <v>2743196.66666667</v>
      </c>
      <c r="G20" s="15" t="s">
        <v>397</v>
      </c>
      <c r="H20" s="15" t="s">
        <v>397</v>
      </c>
      <c r="I20" s="15" t="s">
        <v>397</v>
      </c>
    </row>
    <row r="21" ht="12" customHeight="1">
      <c r="A21" s="3" t="str">
        <f>"FY "&amp;RIGHT(A6,4)+1</f>
        <v>FY 2012</v>
      </c>
    </row>
    <row r="22" spans="1:9" ht="12" customHeight="1">
      <c r="A22" s="2" t="str">
        <f>"Oct "&amp;RIGHT(A6,4)</f>
        <v>Oct 2011</v>
      </c>
      <c r="B22" s="11" t="s">
        <v>397</v>
      </c>
      <c r="C22" s="11">
        <v>78157</v>
      </c>
      <c r="D22" s="11">
        <v>78157</v>
      </c>
      <c r="E22" s="11">
        <v>4407290.7331</v>
      </c>
      <c r="F22" s="11" t="s">
        <v>397</v>
      </c>
      <c r="G22" s="11">
        <v>815926</v>
      </c>
      <c r="H22" s="11" t="s">
        <v>397</v>
      </c>
      <c r="I22" s="11">
        <v>5223216.7331</v>
      </c>
    </row>
    <row r="23" spans="1:9" ht="12" customHeight="1">
      <c r="A23" s="2" t="str">
        <f>"Nov "&amp;RIGHT(A6,4)</f>
        <v>Nov 2011</v>
      </c>
      <c r="B23" s="11" t="s">
        <v>397</v>
      </c>
      <c r="C23" s="11">
        <v>79275</v>
      </c>
      <c r="D23" s="11">
        <v>79275</v>
      </c>
      <c r="E23" s="11">
        <v>4591767.1297</v>
      </c>
      <c r="F23" s="11" t="s">
        <v>397</v>
      </c>
      <c r="G23" s="11">
        <v>815926</v>
      </c>
      <c r="H23" s="11" t="s">
        <v>397</v>
      </c>
      <c r="I23" s="11">
        <v>5407693.1297</v>
      </c>
    </row>
    <row r="24" spans="1:9" ht="12" customHeight="1">
      <c r="A24" s="2" t="str">
        <f>"Dec "&amp;RIGHT(A6,4)</f>
        <v>Dec 2011</v>
      </c>
      <c r="B24" s="11" t="s">
        <v>397</v>
      </c>
      <c r="C24" s="11">
        <v>75373</v>
      </c>
      <c r="D24" s="11">
        <v>75373</v>
      </c>
      <c r="E24" s="11">
        <v>4261340.9739</v>
      </c>
      <c r="F24" s="11">
        <v>7596051</v>
      </c>
      <c r="G24" s="11">
        <v>815926</v>
      </c>
      <c r="H24" s="11" t="s">
        <v>397</v>
      </c>
      <c r="I24" s="11">
        <v>12673317.9739</v>
      </c>
    </row>
    <row r="25" spans="1:9" ht="12" customHeight="1">
      <c r="A25" s="2" t="str">
        <f>"Jan "&amp;RIGHT(A6,4)+1</f>
        <v>Jan 2012</v>
      </c>
      <c r="B25" s="11" t="s">
        <v>397</v>
      </c>
      <c r="C25" s="11">
        <v>79840</v>
      </c>
      <c r="D25" s="11">
        <v>79840</v>
      </c>
      <c r="E25" s="11">
        <v>4534385.8216</v>
      </c>
      <c r="F25" s="11" t="s">
        <v>397</v>
      </c>
      <c r="G25" s="11">
        <v>815926</v>
      </c>
      <c r="H25" s="11" t="s">
        <v>397</v>
      </c>
      <c r="I25" s="11">
        <v>5350311.8216</v>
      </c>
    </row>
    <row r="26" spans="1:9" ht="12" customHeight="1">
      <c r="A26" s="2" t="str">
        <f>"Feb "&amp;RIGHT(A6,4)+1</f>
        <v>Feb 2012</v>
      </c>
      <c r="B26" s="11" t="s">
        <v>397</v>
      </c>
      <c r="C26" s="11">
        <v>72405</v>
      </c>
      <c r="D26" s="11">
        <v>72405</v>
      </c>
      <c r="E26" s="11">
        <v>4047256.3913</v>
      </c>
      <c r="F26" s="11" t="s">
        <v>397</v>
      </c>
      <c r="G26" s="11">
        <v>815926</v>
      </c>
      <c r="H26" s="11" t="s">
        <v>397</v>
      </c>
      <c r="I26" s="11">
        <v>4863182.3913</v>
      </c>
    </row>
    <row r="27" spans="1:9" ht="12" customHeight="1">
      <c r="A27" s="2" t="str">
        <f>"Mar "&amp;RIGHT(A6,4)+1</f>
        <v>Mar 2012</v>
      </c>
      <c r="B27" s="11" t="s">
        <v>397</v>
      </c>
      <c r="C27" s="11">
        <v>75759</v>
      </c>
      <c r="D27" s="11">
        <v>75759</v>
      </c>
      <c r="E27" s="11">
        <v>4257349.4188</v>
      </c>
      <c r="F27" s="11">
        <v>9420891</v>
      </c>
      <c r="G27" s="11">
        <v>815926</v>
      </c>
      <c r="H27" s="11" t="s">
        <v>397</v>
      </c>
      <c r="I27" s="11">
        <v>14494166.4188</v>
      </c>
    </row>
    <row r="28" spans="1:9" ht="12" customHeight="1">
      <c r="A28" s="2" t="str">
        <f>"Apr "&amp;RIGHT(A6,4)+1</f>
        <v>Apr 2012</v>
      </c>
      <c r="B28" s="11" t="s">
        <v>397</v>
      </c>
      <c r="C28" s="11">
        <v>75212</v>
      </c>
      <c r="D28" s="11">
        <v>75212</v>
      </c>
      <c r="E28" s="11">
        <v>4177867.9504</v>
      </c>
      <c r="F28" s="11" t="s">
        <v>397</v>
      </c>
      <c r="G28" s="11">
        <v>815926</v>
      </c>
      <c r="H28" s="11" t="s">
        <v>397</v>
      </c>
      <c r="I28" s="11">
        <v>4993793.9504</v>
      </c>
    </row>
    <row r="29" spans="1:9" ht="12" customHeight="1">
      <c r="A29" s="2" t="str">
        <f>"May "&amp;RIGHT(A6,4)+1</f>
        <v>May 2012</v>
      </c>
      <c r="B29" s="11" t="s">
        <v>397</v>
      </c>
      <c r="C29" s="11">
        <v>75169</v>
      </c>
      <c r="D29" s="11">
        <v>75169</v>
      </c>
      <c r="E29" s="11">
        <v>4266697.5639</v>
      </c>
      <c r="F29" s="11" t="s">
        <v>397</v>
      </c>
      <c r="G29" s="11">
        <v>815926</v>
      </c>
      <c r="H29" s="11" t="s">
        <v>397</v>
      </c>
      <c r="I29" s="11">
        <v>5082623.5639</v>
      </c>
    </row>
    <row r="30" spans="1:9" ht="12" customHeight="1">
      <c r="A30" s="2" t="str">
        <f>"Jun "&amp;RIGHT(A6,4)+1</f>
        <v>Jun 2012</v>
      </c>
      <c r="B30" s="11" t="s">
        <v>397</v>
      </c>
      <c r="C30" s="11">
        <v>74918</v>
      </c>
      <c r="D30" s="11">
        <v>74918</v>
      </c>
      <c r="E30" s="11">
        <v>4259467.1729</v>
      </c>
      <c r="F30" s="11">
        <v>7505948</v>
      </c>
      <c r="G30" s="11">
        <v>815926</v>
      </c>
      <c r="H30" s="11" t="s">
        <v>397</v>
      </c>
      <c r="I30" s="11">
        <v>12581341.1729</v>
      </c>
    </row>
    <row r="31" spans="1:9" ht="12" customHeight="1">
      <c r="A31" s="2" t="str">
        <f>"Jul "&amp;RIGHT(A6,4)+1</f>
        <v>Jul 2012</v>
      </c>
      <c r="B31" s="11" t="s">
        <v>397</v>
      </c>
      <c r="C31" s="11" t="s">
        <v>397</v>
      </c>
      <c r="D31" s="11" t="s">
        <v>397</v>
      </c>
      <c r="E31" s="11" t="s">
        <v>397</v>
      </c>
      <c r="F31" s="11" t="s">
        <v>397</v>
      </c>
      <c r="G31" s="11" t="s">
        <v>397</v>
      </c>
      <c r="H31" s="11" t="s">
        <v>397</v>
      </c>
      <c r="I31" s="11" t="s">
        <v>397</v>
      </c>
    </row>
    <row r="32" spans="1:9" ht="12" customHeight="1">
      <c r="A32" s="2" t="str">
        <f>"Aug "&amp;RIGHT(A6,4)+1</f>
        <v>Aug 2012</v>
      </c>
      <c r="B32" s="11" t="s">
        <v>397</v>
      </c>
      <c r="C32" s="11" t="s">
        <v>397</v>
      </c>
      <c r="D32" s="11" t="s">
        <v>397</v>
      </c>
      <c r="E32" s="11" t="s">
        <v>397</v>
      </c>
      <c r="F32" s="11" t="s">
        <v>397</v>
      </c>
      <c r="G32" s="11" t="s">
        <v>397</v>
      </c>
      <c r="H32" s="11" t="s">
        <v>397</v>
      </c>
      <c r="I32" s="11" t="s">
        <v>397</v>
      </c>
    </row>
    <row r="33" spans="1:9" ht="12" customHeight="1">
      <c r="A33" s="2" t="str">
        <f>"Sep "&amp;RIGHT(A6,4)+1</f>
        <v>Sep 2012</v>
      </c>
      <c r="B33" s="11" t="s">
        <v>397</v>
      </c>
      <c r="C33" s="11" t="s">
        <v>397</v>
      </c>
      <c r="D33" s="11" t="s">
        <v>397</v>
      </c>
      <c r="E33" s="11" t="s">
        <v>397</v>
      </c>
      <c r="F33" s="11" t="s">
        <v>397</v>
      </c>
      <c r="G33" s="11" t="s">
        <v>397</v>
      </c>
      <c r="H33" s="11" t="s">
        <v>397</v>
      </c>
      <c r="I33" s="11" t="s">
        <v>397</v>
      </c>
    </row>
    <row r="34" spans="1:9" ht="12" customHeight="1">
      <c r="A34" s="12" t="s">
        <v>57</v>
      </c>
      <c r="B34" s="13" t="s">
        <v>397</v>
      </c>
      <c r="C34" s="13">
        <v>76234.2222</v>
      </c>
      <c r="D34" s="13">
        <v>76234.2222</v>
      </c>
      <c r="E34" s="13">
        <v>38803423.1556</v>
      </c>
      <c r="F34" s="13">
        <v>24522890</v>
      </c>
      <c r="G34" s="13">
        <v>7343334</v>
      </c>
      <c r="H34" s="13" t="s">
        <v>397</v>
      </c>
      <c r="I34" s="13">
        <v>70669647.1556</v>
      </c>
    </row>
    <row r="35" spans="1:9" ht="12" customHeight="1">
      <c r="A35" s="14" t="str">
        <f>"Total "&amp;MID(A20,7,LEN(A20)-13)&amp;" Months"</f>
        <v>Total 9 Months</v>
      </c>
      <c r="B35" s="15" t="s">
        <v>397</v>
      </c>
      <c r="C35" s="15">
        <v>76234.2222</v>
      </c>
      <c r="D35" s="15">
        <v>76234.2222</v>
      </c>
      <c r="E35" s="15">
        <v>38803423.1556</v>
      </c>
      <c r="F35" s="15">
        <v>24522890</v>
      </c>
      <c r="G35" s="15">
        <v>7343334</v>
      </c>
      <c r="H35" s="15" t="s">
        <v>397</v>
      </c>
      <c r="I35" s="15">
        <v>70669647.1556</v>
      </c>
    </row>
    <row r="36" spans="1:7" ht="12" customHeight="1">
      <c r="A36" s="33"/>
      <c r="B36" s="33"/>
      <c r="C36" s="33"/>
      <c r="D36" s="33"/>
      <c r="E36" s="33"/>
      <c r="F36" s="33"/>
      <c r="G36" s="25"/>
    </row>
    <row r="37" spans="1:9" ht="69.75" customHeight="1">
      <c r="A37" s="53" t="s">
        <v>346</v>
      </c>
      <c r="B37" s="53"/>
      <c r="C37" s="53"/>
      <c r="D37" s="53"/>
      <c r="E37" s="53"/>
      <c r="F37" s="53"/>
      <c r="G37" s="53"/>
      <c r="H37" s="53"/>
      <c r="I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2">
    <mergeCell ref="I3:I4"/>
    <mergeCell ref="B5:I5"/>
    <mergeCell ref="A36:F36"/>
    <mergeCell ref="A37:I37"/>
    <mergeCell ref="A1:H1"/>
    <mergeCell ref="A2:H2"/>
    <mergeCell ref="A3:A4"/>
    <mergeCell ref="B3:D3"/>
    <mergeCell ref="E3:E4"/>
    <mergeCell ref="F3:F4"/>
    <mergeCell ref="H3:H4"/>
    <mergeCell ref="G3:G4"/>
  </mergeCells>
  <printOptions/>
  <pageMargins left="0.75" right="0.5" top="0.75" bottom="0.5" header="0.5" footer="0.25"/>
  <pageSetup fitToHeight="1" fitToWidth="1" horizontalDpi="600" verticalDpi="600" orientation="landscape" scale="37" r:id="rId1"/>
  <headerFooter alignWithMargins="0">
    <oddHeader>&amp;L&amp;C&amp;R</oddHeader>
    <oddFooter>&amp;L&amp;C&amp;R</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K37"/>
  <sheetViews>
    <sheetView showGridLines="0" zoomScalePageLayoutView="0" workbookViewId="0" topLeftCell="A1">
      <selection activeCell="A1" sqref="A1:J1"/>
    </sheetView>
  </sheetViews>
  <sheetFormatPr defaultColWidth="9.140625" defaultRowHeight="12.75"/>
  <cols>
    <col min="1" max="11" width="11.421875" style="0" customWidth="1"/>
  </cols>
  <sheetData>
    <row r="1" spans="1:11" ht="12" customHeight="1">
      <c r="A1" s="42" t="s">
        <v>394</v>
      </c>
      <c r="B1" s="42"/>
      <c r="C1" s="42"/>
      <c r="D1" s="42"/>
      <c r="E1" s="42"/>
      <c r="F1" s="42"/>
      <c r="G1" s="42"/>
      <c r="H1" s="42"/>
      <c r="I1" s="42"/>
      <c r="J1" s="42"/>
      <c r="K1" s="2" t="s">
        <v>395</v>
      </c>
    </row>
    <row r="2" spans="1:11" ht="12" customHeight="1">
      <c r="A2" s="44" t="s">
        <v>169</v>
      </c>
      <c r="B2" s="44"/>
      <c r="C2" s="44"/>
      <c r="D2" s="44"/>
      <c r="E2" s="44"/>
      <c r="F2" s="44"/>
      <c r="G2" s="44"/>
      <c r="H2" s="44"/>
      <c r="I2" s="44"/>
      <c r="J2" s="44"/>
      <c r="K2" s="1"/>
    </row>
    <row r="3" spans="1:11" ht="24" customHeight="1">
      <c r="A3" s="46" t="s">
        <v>52</v>
      </c>
      <c r="B3" s="48" t="s">
        <v>71</v>
      </c>
      <c r="C3" s="54"/>
      <c r="D3" s="49"/>
      <c r="E3" s="48" t="s">
        <v>142</v>
      </c>
      <c r="F3" s="54"/>
      <c r="G3" s="49"/>
      <c r="H3" s="38" t="s">
        <v>255</v>
      </c>
      <c r="I3" s="48" t="s">
        <v>170</v>
      </c>
      <c r="J3" s="54"/>
      <c r="K3" s="54"/>
    </row>
    <row r="4" spans="1:11" ht="24" customHeight="1">
      <c r="A4" s="47"/>
      <c r="B4" s="10" t="s">
        <v>253</v>
      </c>
      <c r="C4" s="10" t="s">
        <v>171</v>
      </c>
      <c r="D4" s="10" t="s">
        <v>57</v>
      </c>
      <c r="E4" s="10" t="s">
        <v>253</v>
      </c>
      <c r="F4" s="10" t="s">
        <v>254</v>
      </c>
      <c r="G4" s="10" t="s">
        <v>57</v>
      </c>
      <c r="H4" s="39"/>
      <c r="I4" s="10" t="s">
        <v>253</v>
      </c>
      <c r="J4" s="10" t="s">
        <v>254</v>
      </c>
      <c r="K4" s="9" t="s">
        <v>57</v>
      </c>
    </row>
    <row r="5" spans="1:11" ht="12" customHeight="1">
      <c r="A5" s="1"/>
      <c r="B5" s="33" t="str">
        <f>REPT("-",102)&amp;" Dollars "&amp;REPT("-",148)</f>
        <v>------------------------------------------------------------------------------------------------------ Dollars ----------------------------------------------------------------------------------------------------------------------------------------------------</v>
      </c>
      <c r="C5" s="33"/>
      <c r="D5" s="33"/>
      <c r="E5" s="33"/>
      <c r="F5" s="33"/>
      <c r="G5" s="33"/>
      <c r="H5" s="33"/>
      <c r="I5" s="33"/>
      <c r="J5" s="33"/>
      <c r="K5" s="33"/>
    </row>
    <row r="6" ht="12" customHeight="1">
      <c r="A6" s="3" t="s">
        <v>396</v>
      </c>
    </row>
    <row r="7" spans="1:11" ht="12" customHeight="1">
      <c r="A7" s="2" t="str">
        <f>"Oct "&amp;RIGHT(A6,4)-1</f>
        <v>Oct 2010</v>
      </c>
      <c r="B7" s="11">
        <v>124336436</v>
      </c>
      <c r="C7" s="11">
        <v>1288499.6025</v>
      </c>
      <c r="D7" s="11">
        <v>125624935.6025</v>
      </c>
      <c r="E7" s="11">
        <v>132024</v>
      </c>
      <c r="F7" s="11" t="s">
        <v>397</v>
      </c>
      <c r="G7" s="11">
        <v>132024</v>
      </c>
      <c r="H7" s="11">
        <v>74038</v>
      </c>
      <c r="I7" s="11">
        <v>124542498</v>
      </c>
      <c r="J7" s="11">
        <v>1288499.6025</v>
      </c>
      <c r="K7" s="11">
        <v>125830997.6025</v>
      </c>
    </row>
    <row r="8" spans="1:11" ht="12" customHeight="1">
      <c r="A8" s="2" t="str">
        <f>"Nov "&amp;RIGHT(A6,4)-1</f>
        <v>Nov 2010</v>
      </c>
      <c r="B8" s="11">
        <v>116147679</v>
      </c>
      <c r="C8" s="11">
        <v>1269096.66</v>
      </c>
      <c r="D8" s="11">
        <v>117416775.66</v>
      </c>
      <c r="E8" s="11">
        <v>827605</v>
      </c>
      <c r="F8" s="11" t="s">
        <v>397</v>
      </c>
      <c r="G8" s="11">
        <v>827605</v>
      </c>
      <c r="H8" s="11">
        <v>3326</v>
      </c>
      <c r="I8" s="11">
        <v>116978610</v>
      </c>
      <c r="J8" s="11">
        <v>1269096.66</v>
      </c>
      <c r="K8" s="11">
        <v>118247706.66</v>
      </c>
    </row>
    <row r="9" spans="1:11" ht="12" customHeight="1">
      <c r="A9" s="2" t="str">
        <f>"Dec "&amp;RIGHT(A6,4)-1</f>
        <v>Dec 2010</v>
      </c>
      <c r="B9" s="11">
        <v>57620527</v>
      </c>
      <c r="C9" s="11">
        <v>978434.0325</v>
      </c>
      <c r="D9" s="11">
        <v>58598961.0325</v>
      </c>
      <c r="E9" s="11">
        <v>293358</v>
      </c>
      <c r="F9" s="11">
        <v>18867341</v>
      </c>
      <c r="G9" s="11">
        <v>19160699</v>
      </c>
      <c r="H9" s="11">
        <v>1199</v>
      </c>
      <c r="I9" s="11">
        <v>57915084</v>
      </c>
      <c r="J9" s="11">
        <v>19845775.0325</v>
      </c>
      <c r="K9" s="11">
        <v>77760859.0325</v>
      </c>
    </row>
    <row r="10" spans="1:11" ht="12" customHeight="1">
      <c r="A10" s="2" t="str">
        <f>"Jan "&amp;RIGHT(A6,4)</f>
        <v>Jan 2011</v>
      </c>
      <c r="B10" s="11">
        <v>73920179</v>
      </c>
      <c r="C10" s="11">
        <v>1137787.155</v>
      </c>
      <c r="D10" s="11">
        <v>75057966.155</v>
      </c>
      <c r="E10" s="11">
        <v>106124</v>
      </c>
      <c r="F10" s="11" t="s">
        <v>397</v>
      </c>
      <c r="G10" s="11">
        <v>106124</v>
      </c>
      <c r="H10" s="11">
        <v>2019</v>
      </c>
      <c r="I10" s="11">
        <v>74028322</v>
      </c>
      <c r="J10" s="11">
        <v>1137787.155</v>
      </c>
      <c r="K10" s="11">
        <v>75166109.155</v>
      </c>
    </row>
    <row r="11" spans="1:11" ht="12" customHeight="1">
      <c r="A11" s="2" t="str">
        <f>"Feb "&amp;RIGHT(A6,4)</f>
        <v>Feb 2011</v>
      </c>
      <c r="B11" s="11">
        <v>77438293</v>
      </c>
      <c r="C11" s="11">
        <v>1015199.5275</v>
      </c>
      <c r="D11" s="11">
        <v>78453492.5275</v>
      </c>
      <c r="E11" s="11">
        <v>25978</v>
      </c>
      <c r="F11" s="11" t="s">
        <v>397</v>
      </c>
      <c r="G11" s="11">
        <v>25978</v>
      </c>
      <c r="H11" s="11">
        <v>23975</v>
      </c>
      <c r="I11" s="11">
        <v>77488246</v>
      </c>
      <c r="J11" s="11">
        <v>1015199.5275</v>
      </c>
      <c r="K11" s="11">
        <v>78503445.5275</v>
      </c>
    </row>
    <row r="12" spans="1:11" ht="12" customHeight="1">
      <c r="A12" s="2" t="str">
        <f>"Mar "&amp;RIGHT(A6,4)</f>
        <v>Mar 2011</v>
      </c>
      <c r="B12" s="11">
        <v>98229553</v>
      </c>
      <c r="C12" s="11">
        <v>1162097.8875</v>
      </c>
      <c r="D12" s="11">
        <v>99391650.8875</v>
      </c>
      <c r="E12" s="11">
        <v>312047</v>
      </c>
      <c r="F12" s="11">
        <v>30288092</v>
      </c>
      <c r="G12" s="11">
        <v>30600139</v>
      </c>
      <c r="H12" s="11">
        <v>61333</v>
      </c>
      <c r="I12" s="11">
        <v>98602933</v>
      </c>
      <c r="J12" s="11">
        <v>31450189.8875</v>
      </c>
      <c r="K12" s="11">
        <v>130053122.8875</v>
      </c>
    </row>
    <row r="13" spans="1:11" ht="12" customHeight="1">
      <c r="A13" s="2" t="str">
        <f>"Apr "&amp;RIGHT(A6,4)</f>
        <v>Apr 2011</v>
      </c>
      <c r="B13" s="11">
        <v>56942312</v>
      </c>
      <c r="C13" s="11">
        <v>1332098.46</v>
      </c>
      <c r="D13" s="11">
        <v>58274410.46</v>
      </c>
      <c r="E13" s="11">
        <v>121561</v>
      </c>
      <c r="F13" s="11" t="s">
        <v>397</v>
      </c>
      <c r="G13" s="11">
        <v>121561</v>
      </c>
      <c r="H13" s="11">
        <v>38887</v>
      </c>
      <c r="I13" s="11">
        <v>57102760</v>
      </c>
      <c r="J13" s="11">
        <v>1332098.46</v>
      </c>
      <c r="K13" s="11">
        <v>58434858.46</v>
      </c>
    </row>
    <row r="14" spans="1:11" ht="12" customHeight="1">
      <c r="A14" s="2" t="str">
        <f>"May "&amp;RIGHT(A6,4)</f>
        <v>May 2011</v>
      </c>
      <c r="B14" s="11">
        <v>23451458</v>
      </c>
      <c r="C14" s="11">
        <v>1085980.9725</v>
      </c>
      <c r="D14" s="11">
        <v>24537438.9725</v>
      </c>
      <c r="E14" s="11">
        <v>0</v>
      </c>
      <c r="F14" s="11" t="s">
        <v>397</v>
      </c>
      <c r="G14" s="11">
        <v>0</v>
      </c>
      <c r="H14" s="11">
        <v>50447</v>
      </c>
      <c r="I14" s="11">
        <v>23501905</v>
      </c>
      <c r="J14" s="11">
        <v>1085980.9725</v>
      </c>
      <c r="K14" s="11">
        <v>24587885.9725</v>
      </c>
    </row>
    <row r="15" spans="1:11" ht="12" customHeight="1">
      <c r="A15" s="2" t="str">
        <f>"Jun "&amp;RIGHT(A6,4)</f>
        <v>Jun 2011</v>
      </c>
      <c r="B15" s="11">
        <v>20930177</v>
      </c>
      <c r="C15" s="11">
        <v>11083.4325</v>
      </c>
      <c r="D15" s="11">
        <v>20941260.4325</v>
      </c>
      <c r="E15" s="11">
        <v>8082</v>
      </c>
      <c r="F15" s="11">
        <v>24105937</v>
      </c>
      <c r="G15" s="11">
        <v>24114019</v>
      </c>
      <c r="H15" s="11">
        <v>0</v>
      </c>
      <c r="I15" s="11">
        <v>20938259</v>
      </c>
      <c r="J15" s="11">
        <v>24117020.4325</v>
      </c>
      <c r="K15" s="11">
        <v>45055279.4325</v>
      </c>
    </row>
    <row r="16" spans="1:11" ht="12" customHeight="1">
      <c r="A16" s="2" t="str">
        <f>"Jul "&amp;RIGHT(A6,4)</f>
        <v>Jul 2011</v>
      </c>
      <c r="B16" s="11">
        <v>78377617.96</v>
      </c>
      <c r="C16" s="11">
        <v>6727.955</v>
      </c>
      <c r="D16" s="11">
        <v>78384345.915</v>
      </c>
      <c r="E16" s="11">
        <v>77997.06</v>
      </c>
      <c r="F16" s="11" t="s">
        <v>397</v>
      </c>
      <c r="G16" s="11">
        <v>77997.06</v>
      </c>
      <c r="H16" s="11">
        <v>12517.8</v>
      </c>
      <c r="I16" s="11">
        <v>78468132.82</v>
      </c>
      <c r="J16" s="11">
        <v>6727.955</v>
      </c>
      <c r="K16" s="11">
        <v>78474860.775</v>
      </c>
    </row>
    <row r="17" spans="1:11" ht="12" customHeight="1">
      <c r="A17" s="2" t="str">
        <f>"Aug "&amp;RIGHT(A6,4)</f>
        <v>Aug 2011</v>
      </c>
      <c r="B17" s="11">
        <v>110902025.5</v>
      </c>
      <c r="C17" s="11">
        <v>769486.6575</v>
      </c>
      <c r="D17" s="11">
        <v>111671512.1575</v>
      </c>
      <c r="E17" s="11">
        <v>78510.33</v>
      </c>
      <c r="F17" s="11" t="s">
        <v>397</v>
      </c>
      <c r="G17" s="11">
        <v>78510.33</v>
      </c>
      <c r="H17" s="11">
        <v>40031.22</v>
      </c>
      <c r="I17" s="11">
        <v>111020567.05</v>
      </c>
      <c r="J17" s="11">
        <v>769486.6575</v>
      </c>
      <c r="K17" s="11">
        <v>111790053.7075</v>
      </c>
    </row>
    <row r="18" spans="1:11" ht="12" customHeight="1">
      <c r="A18" s="2" t="str">
        <f>"Sep "&amp;RIGHT(A6,4)</f>
        <v>Sep 2011</v>
      </c>
      <c r="B18" s="11">
        <v>186059084.32</v>
      </c>
      <c r="C18" s="11">
        <v>1563853.4875</v>
      </c>
      <c r="D18" s="11">
        <v>187622937.8075</v>
      </c>
      <c r="E18" s="11">
        <v>202228.94</v>
      </c>
      <c r="F18" s="11">
        <v>26584501</v>
      </c>
      <c r="G18" s="11">
        <v>26786729.94</v>
      </c>
      <c r="H18" s="11">
        <v>848386.62</v>
      </c>
      <c r="I18" s="11">
        <v>187109699.88</v>
      </c>
      <c r="J18" s="11">
        <v>28148354.4875</v>
      </c>
      <c r="K18" s="11">
        <v>215258054.3675</v>
      </c>
    </row>
    <row r="19" spans="1:11" ht="12" customHeight="1">
      <c r="A19" s="12" t="s">
        <v>57</v>
      </c>
      <c r="B19" s="13">
        <v>1024355341.78</v>
      </c>
      <c r="C19" s="13">
        <v>11620345.83</v>
      </c>
      <c r="D19" s="13">
        <v>1035975687.61</v>
      </c>
      <c r="E19" s="13">
        <v>2185515.33</v>
      </c>
      <c r="F19" s="13">
        <v>99845871</v>
      </c>
      <c r="G19" s="13">
        <v>102031386.33</v>
      </c>
      <c r="H19" s="13">
        <v>1156159.64</v>
      </c>
      <c r="I19" s="13">
        <v>1027697016.75</v>
      </c>
      <c r="J19" s="13">
        <v>111466216.83</v>
      </c>
      <c r="K19" s="13">
        <v>1139163233.58</v>
      </c>
    </row>
    <row r="20" spans="1:11" ht="12" customHeight="1">
      <c r="A20" s="14" t="s">
        <v>398</v>
      </c>
      <c r="B20" s="15">
        <v>649016614</v>
      </c>
      <c r="C20" s="15">
        <v>9280277.73</v>
      </c>
      <c r="D20" s="15">
        <v>658296891.73</v>
      </c>
      <c r="E20" s="15">
        <v>1826779</v>
      </c>
      <c r="F20" s="15">
        <v>73261370</v>
      </c>
      <c r="G20" s="15">
        <v>75088149</v>
      </c>
      <c r="H20" s="15">
        <v>255224</v>
      </c>
      <c r="I20" s="15">
        <v>651098617</v>
      </c>
      <c r="J20" s="15">
        <v>82541647.73</v>
      </c>
      <c r="K20" s="15">
        <v>733640264.73</v>
      </c>
    </row>
    <row r="21" ht="12" customHeight="1">
      <c r="A21" s="3" t="str">
        <f>"FY "&amp;RIGHT(A6,4)+1</f>
        <v>FY 2012</v>
      </c>
    </row>
    <row r="22" spans="1:11" ht="12" customHeight="1">
      <c r="A22" s="2" t="str">
        <f>"Oct "&amp;RIGHT(A6,4)</f>
        <v>Oct 2011</v>
      </c>
      <c r="B22" s="11">
        <v>168125714.29</v>
      </c>
      <c r="C22" s="11">
        <v>1410725.8725</v>
      </c>
      <c r="D22" s="11">
        <v>169536440.1625</v>
      </c>
      <c r="E22" s="11">
        <v>169775.53</v>
      </c>
      <c r="F22" s="11" t="s">
        <v>397</v>
      </c>
      <c r="G22" s="11">
        <v>169775.53</v>
      </c>
      <c r="H22" s="11">
        <v>52118.68</v>
      </c>
      <c r="I22" s="11">
        <v>168347608.5</v>
      </c>
      <c r="J22" s="11">
        <v>1410725.8725</v>
      </c>
      <c r="K22" s="11">
        <v>169758334.3725</v>
      </c>
    </row>
    <row r="23" spans="1:11" ht="12" customHeight="1">
      <c r="A23" s="2" t="str">
        <f>"Nov "&amp;RIGHT(A6,4)</f>
        <v>Nov 2011</v>
      </c>
      <c r="B23" s="11">
        <v>118948945.69</v>
      </c>
      <c r="C23" s="11">
        <v>1411431.865</v>
      </c>
      <c r="D23" s="11">
        <v>120360377.555</v>
      </c>
      <c r="E23" s="11">
        <v>134890.95</v>
      </c>
      <c r="F23" s="11" t="s">
        <v>397</v>
      </c>
      <c r="G23" s="11">
        <v>134890.95</v>
      </c>
      <c r="H23" s="11">
        <v>21368.16</v>
      </c>
      <c r="I23" s="11">
        <v>119105204.8</v>
      </c>
      <c r="J23" s="11">
        <v>1411431.865</v>
      </c>
      <c r="K23" s="11">
        <v>120516636.665</v>
      </c>
    </row>
    <row r="24" spans="1:11" ht="12" customHeight="1">
      <c r="A24" s="2" t="str">
        <f>"Dec "&amp;RIGHT(A6,4)</f>
        <v>Dec 2011</v>
      </c>
      <c r="B24" s="11">
        <v>140709967.13</v>
      </c>
      <c r="C24" s="11">
        <v>1049927.4375</v>
      </c>
      <c r="D24" s="11">
        <v>141759894.5675</v>
      </c>
      <c r="E24" s="11">
        <v>84091.36</v>
      </c>
      <c r="F24" s="11">
        <v>19638898</v>
      </c>
      <c r="G24" s="11">
        <v>19722989.36</v>
      </c>
      <c r="H24" s="11">
        <v>52651.45</v>
      </c>
      <c r="I24" s="11">
        <v>140846709.94</v>
      </c>
      <c r="J24" s="11">
        <v>20688825.4375</v>
      </c>
      <c r="K24" s="11">
        <v>161535535.3775</v>
      </c>
    </row>
    <row r="25" spans="1:11" ht="12" customHeight="1">
      <c r="A25" s="2" t="str">
        <f>"Jan "&amp;RIGHT(A6,4)+1</f>
        <v>Jan 2012</v>
      </c>
      <c r="B25" s="11">
        <v>128248128.48</v>
      </c>
      <c r="C25" s="11">
        <v>1442340.8975</v>
      </c>
      <c r="D25" s="11">
        <v>129690469.3775</v>
      </c>
      <c r="E25" s="11">
        <v>20041.55</v>
      </c>
      <c r="F25" s="11" t="s">
        <v>397</v>
      </c>
      <c r="G25" s="11">
        <v>20041.55</v>
      </c>
      <c r="H25" s="11">
        <v>6841.42</v>
      </c>
      <c r="I25" s="11">
        <v>128275011.45</v>
      </c>
      <c r="J25" s="11">
        <v>1442340.8975</v>
      </c>
      <c r="K25" s="11">
        <v>129717352.3475</v>
      </c>
    </row>
    <row r="26" spans="1:11" ht="12" customHeight="1">
      <c r="A26" s="2" t="str">
        <f>"Feb "&amp;RIGHT(A6,4)+1</f>
        <v>Feb 2012</v>
      </c>
      <c r="B26" s="11">
        <v>91246340.76</v>
      </c>
      <c r="C26" s="11">
        <v>1415340.3</v>
      </c>
      <c r="D26" s="11">
        <v>92661681.06</v>
      </c>
      <c r="E26" s="11">
        <v>144515.92</v>
      </c>
      <c r="F26" s="11" t="s">
        <v>397</v>
      </c>
      <c r="G26" s="11">
        <v>144515.92</v>
      </c>
      <c r="H26" s="11">
        <v>40604.36</v>
      </c>
      <c r="I26" s="11">
        <v>91431461.04</v>
      </c>
      <c r="J26" s="11">
        <v>1415340.3</v>
      </c>
      <c r="K26" s="11">
        <v>92846801.34</v>
      </c>
    </row>
    <row r="27" spans="1:11" ht="12" customHeight="1">
      <c r="A27" s="2" t="str">
        <f>"Mar "&amp;RIGHT(A6,4)+1</f>
        <v>Mar 2012</v>
      </c>
      <c r="B27" s="11">
        <v>67785484.65</v>
      </c>
      <c r="C27" s="11">
        <v>1187527.445</v>
      </c>
      <c r="D27" s="11">
        <v>68973012.095</v>
      </c>
      <c r="E27" s="11">
        <v>216295.08</v>
      </c>
      <c r="F27" s="11">
        <v>29207022</v>
      </c>
      <c r="G27" s="11">
        <v>29423317.08</v>
      </c>
      <c r="H27" s="11">
        <v>6638.84</v>
      </c>
      <c r="I27" s="11">
        <v>68008418.57</v>
      </c>
      <c r="J27" s="11">
        <v>30394549.445</v>
      </c>
      <c r="K27" s="11">
        <v>98402968.015</v>
      </c>
    </row>
    <row r="28" spans="1:11" ht="12" customHeight="1">
      <c r="A28" s="2" t="str">
        <f>"Apr "&amp;RIGHT(A6,4)+1</f>
        <v>Apr 2012</v>
      </c>
      <c r="B28" s="11">
        <v>41859698.75</v>
      </c>
      <c r="C28" s="11">
        <v>1436220.3675</v>
      </c>
      <c r="D28" s="11">
        <v>43295919.1175</v>
      </c>
      <c r="E28" s="11">
        <v>274412.96</v>
      </c>
      <c r="F28" s="11" t="s">
        <v>397</v>
      </c>
      <c r="G28" s="11">
        <v>274412.96</v>
      </c>
      <c r="H28" s="11">
        <v>98006.23</v>
      </c>
      <c r="I28" s="11">
        <v>42232117.94</v>
      </c>
      <c r="J28" s="11">
        <v>1436220.3675</v>
      </c>
      <c r="K28" s="11">
        <v>43668338.3075</v>
      </c>
    </row>
    <row r="29" spans="1:11" ht="12" customHeight="1">
      <c r="A29" s="2" t="str">
        <f>"May "&amp;RIGHT(A6,4)+1</f>
        <v>May 2012</v>
      </c>
      <c r="B29" s="11">
        <v>20602362.2</v>
      </c>
      <c r="C29" s="11">
        <v>1092827.885</v>
      </c>
      <c r="D29" s="11">
        <v>21695190.085</v>
      </c>
      <c r="E29" s="11">
        <v>150.96</v>
      </c>
      <c r="F29" s="11" t="s">
        <v>397</v>
      </c>
      <c r="G29" s="11">
        <v>150.96</v>
      </c>
      <c r="H29" s="11">
        <v>17226.35</v>
      </c>
      <c r="I29" s="11">
        <v>20619739.51</v>
      </c>
      <c r="J29" s="11">
        <v>1092827.885</v>
      </c>
      <c r="K29" s="11">
        <v>21712567.395</v>
      </c>
    </row>
    <row r="30" spans="1:11" ht="12" customHeight="1">
      <c r="A30" s="2" t="str">
        <f>"Jun "&amp;RIGHT(A6,4)+1</f>
        <v>Jun 2012</v>
      </c>
      <c r="B30" s="11">
        <v>14104462.88</v>
      </c>
      <c r="C30" s="11">
        <v>88360.535</v>
      </c>
      <c r="D30" s="11">
        <v>14192823.415</v>
      </c>
      <c r="E30" s="11" t="s">
        <v>397</v>
      </c>
      <c r="F30" s="11">
        <v>28879839</v>
      </c>
      <c r="G30" s="11">
        <v>28879839</v>
      </c>
      <c r="H30" s="11">
        <v>46045.79</v>
      </c>
      <c r="I30" s="11">
        <v>14150508.67</v>
      </c>
      <c r="J30" s="11">
        <v>28968199.535</v>
      </c>
      <c r="K30" s="11">
        <v>43118708.205</v>
      </c>
    </row>
    <row r="31" spans="1:11" ht="12" customHeight="1">
      <c r="A31" s="2" t="str">
        <f>"Jul "&amp;RIGHT(A6,4)+1</f>
        <v>Jul 2012</v>
      </c>
      <c r="B31" s="11" t="s">
        <v>397</v>
      </c>
      <c r="C31" s="11" t="s">
        <v>397</v>
      </c>
      <c r="D31" s="11" t="s">
        <v>397</v>
      </c>
      <c r="E31" s="11" t="s">
        <v>397</v>
      </c>
      <c r="F31" s="11" t="s">
        <v>397</v>
      </c>
      <c r="G31" s="11" t="s">
        <v>397</v>
      </c>
      <c r="H31" s="11" t="s">
        <v>397</v>
      </c>
      <c r="I31" s="11" t="s">
        <v>397</v>
      </c>
      <c r="J31" s="11" t="s">
        <v>397</v>
      </c>
      <c r="K31" s="11" t="s">
        <v>397</v>
      </c>
    </row>
    <row r="32" spans="1:11" ht="12" customHeight="1">
      <c r="A32" s="2" t="str">
        <f>"Aug "&amp;RIGHT(A6,4)+1</f>
        <v>Aug 2012</v>
      </c>
      <c r="B32" s="11" t="s">
        <v>397</v>
      </c>
      <c r="C32" s="11" t="s">
        <v>397</v>
      </c>
      <c r="D32" s="11" t="s">
        <v>397</v>
      </c>
      <c r="E32" s="11" t="s">
        <v>397</v>
      </c>
      <c r="F32" s="11" t="s">
        <v>397</v>
      </c>
      <c r="G32" s="11" t="s">
        <v>397</v>
      </c>
      <c r="H32" s="11" t="s">
        <v>397</v>
      </c>
      <c r="I32" s="11" t="s">
        <v>397</v>
      </c>
      <c r="J32" s="11" t="s">
        <v>397</v>
      </c>
      <c r="K32" s="11" t="s">
        <v>397</v>
      </c>
    </row>
    <row r="33" spans="1:11" ht="12" customHeight="1">
      <c r="A33" s="2" t="str">
        <f>"Sep "&amp;RIGHT(A6,4)+1</f>
        <v>Sep 2012</v>
      </c>
      <c r="B33" s="11" t="s">
        <v>397</v>
      </c>
      <c r="C33" s="11" t="s">
        <v>397</v>
      </c>
      <c r="D33" s="11" t="s">
        <v>397</v>
      </c>
      <c r="E33" s="11" t="s">
        <v>397</v>
      </c>
      <c r="F33" s="11" t="s">
        <v>397</v>
      </c>
      <c r="G33" s="11" t="s">
        <v>397</v>
      </c>
      <c r="H33" s="11" t="s">
        <v>397</v>
      </c>
      <c r="I33" s="11" t="s">
        <v>397</v>
      </c>
      <c r="J33" s="11" t="s">
        <v>397</v>
      </c>
      <c r="K33" s="11" t="s">
        <v>397</v>
      </c>
    </row>
    <row r="34" spans="1:11" ht="12" customHeight="1">
      <c r="A34" s="12" t="s">
        <v>57</v>
      </c>
      <c r="B34" s="13">
        <v>791631104.83</v>
      </c>
      <c r="C34" s="13">
        <v>10534702.605</v>
      </c>
      <c r="D34" s="13">
        <v>802165807.435</v>
      </c>
      <c r="E34" s="13">
        <v>1044174.31</v>
      </c>
      <c r="F34" s="13">
        <v>77725759</v>
      </c>
      <c r="G34" s="13">
        <v>78769933.31</v>
      </c>
      <c r="H34" s="13">
        <v>341501.28</v>
      </c>
      <c r="I34" s="13">
        <v>793016780.42</v>
      </c>
      <c r="J34" s="13">
        <v>88260461.605</v>
      </c>
      <c r="K34" s="13">
        <v>881277242.025</v>
      </c>
    </row>
    <row r="35" spans="1:11" ht="12" customHeight="1">
      <c r="A35" s="14" t="str">
        <f>"Total "&amp;MID(A20,7,LEN(A20)-13)&amp;" Months"</f>
        <v>Total 9 Months</v>
      </c>
      <c r="B35" s="15">
        <v>791631104.83</v>
      </c>
      <c r="C35" s="15">
        <v>10534702.605</v>
      </c>
      <c r="D35" s="15">
        <v>802165807.435</v>
      </c>
      <c r="E35" s="15">
        <v>1044174.31</v>
      </c>
      <c r="F35" s="15">
        <v>77725759</v>
      </c>
      <c r="G35" s="15">
        <v>78769933.31</v>
      </c>
      <c r="H35" s="15">
        <v>341501.28</v>
      </c>
      <c r="I35" s="15">
        <v>793016780.42</v>
      </c>
      <c r="J35" s="15">
        <v>88260461.605</v>
      </c>
      <c r="K35" s="15">
        <v>881277242.025</v>
      </c>
    </row>
    <row r="36" spans="1:10" ht="12" customHeight="1">
      <c r="A36" s="33"/>
      <c r="B36" s="33"/>
      <c r="C36" s="33"/>
      <c r="D36" s="33"/>
      <c r="E36" s="33"/>
      <c r="F36" s="33"/>
      <c r="G36" s="33"/>
      <c r="H36" s="33"/>
      <c r="I36" s="33"/>
      <c r="J36" s="33"/>
    </row>
    <row r="37" spans="1:10" ht="69.75" customHeight="1">
      <c r="A37" s="53" t="s">
        <v>375</v>
      </c>
      <c r="B37" s="53"/>
      <c r="C37" s="53"/>
      <c r="D37" s="53"/>
      <c r="E37" s="53"/>
      <c r="F37" s="53"/>
      <c r="G37" s="53"/>
      <c r="H37" s="53"/>
      <c r="I37" s="53"/>
      <c r="J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B5:K5"/>
    <mergeCell ref="A36:J36"/>
    <mergeCell ref="A37:J37"/>
    <mergeCell ref="A1:J1"/>
    <mergeCell ref="A2:J2"/>
    <mergeCell ref="A3:A4"/>
    <mergeCell ref="B3:D3"/>
    <mergeCell ref="E3:G3"/>
    <mergeCell ref="H3:H4"/>
    <mergeCell ref="I3:K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J37"/>
  <sheetViews>
    <sheetView showGridLines="0" zoomScalePageLayoutView="0" workbookViewId="0" topLeftCell="A1">
      <selection activeCell="A1" sqref="A1:I1"/>
    </sheetView>
  </sheetViews>
  <sheetFormatPr defaultColWidth="9.140625" defaultRowHeight="12.75"/>
  <cols>
    <col min="1" max="1" width="11.421875" style="0" customWidth="1"/>
    <col min="2" max="2" width="12.140625" style="0" customWidth="1"/>
    <col min="3" max="10" width="11.421875" style="0" customWidth="1"/>
  </cols>
  <sheetData>
    <row r="1" spans="1:10" ht="12" customHeight="1">
      <c r="A1" s="42" t="s">
        <v>394</v>
      </c>
      <c r="B1" s="42"/>
      <c r="C1" s="42"/>
      <c r="D1" s="42"/>
      <c r="E1" s="42"/>
      <c r="F1" s="42"/>
      <c r="G1" s="42"/>
      <c r="H1" s="42"/>
      <c r="I1" s="42"/>
      <c r="J1" s="2" t="s">
        <v>395</v>
      </c>
    </row>
    <row r="2" spans="1:10" ht="12" customHeight="1">
      <c r="A2" s="44" t="s">
        <v>172</v>
      </c>
      <c r="B2" s="44"/>
      <c r="C2" s="44"/>
      <c r="D2" s="44"/>
      <c r="E2" s="44"/>
      <c r="F2" s="44"/>
      <c r="G2" s="44"/>
      <c r="H2" s="44"/>
      <c r="I2" s="44"/>
      <c r="J2" s="1"/>
    </row>
    <row r="3" spans="1:10" ht="24" customHeight="1">
      <c r="A3" s="46" t="s">
        <v>52</v>
      </c>
      <c r="B3" s="38" t="s">
        <v>256</v>
      </c>
      <c r="C3" s="38" t="s">
        <v>257</v>
      </c>
      <c r="D3" s="48" t="s">
        <v>173</v>
      </c>
      <c r="E3" s="54"/>
      <c r="F3" s="49"/>
      <c r="G3" s="48" t="s">
        <v>174</v>
      </c>
      <c r="H3" s="54"/>
      <c r="I3" s="49"/>
      <c r="J3" s="40" t="s">
        <v>261</v>
      </c>
    </row>
    <row r="4" spans="1:10" ht="24" customHeight="1">
      <c r="A4" s="47"/>
      <c r="B4" s="39"/>
      <c r="C4" s="39"/>
      <c r="D4" s="10" t="s">
        <v>258</v>
      </c>
      <c r="E4" s="10" t="s">
        <v>259</v>
      </c>
      <c r="F4" s="10" t="s">
        <v>260</v>
      </c>
      <c r="G4" s="10" t="s">
        <v>163</v>
      </c>
      <c r="H4" s="10" t="s">
        <v>171</v>
      </c>
      <c r="I4" s="10" t="s">
        <v>57</v>
      </c>
      <c r="J4" s="41"/>
    </row>
    <row r="5" spans="1:10" ht="12" customHeight="1">
      <c r="A5" s="1"/>
      <c r="B5" s="33" t="str">
        <f>REPT("-",100)&amp;" Dollars "&amp;REPT("-",136)</f>
        <v>---------------------------------------------------------------------------------------------------- Dollars ----------------------------------------------------------------------------------------------------------------------------------------</v>
      </c>
      <c r="C5" s="33"/>
      <c r="D5" s="33"/>
      <c r="E5" s="33"/>
      <c r="F5" s="33"/>
      <c r="G5" s="33"/>
      <c r="H5" s="33"/>
      <c r="I5" s="33"/>
      <c r="J5" s="33"/>
    </row>
    <row r="6" ht="12" customHeight="1">
      <c r="A6" s="3" t="s">
        <v>396</v>
      </c>
    </row>
    <row r="7" spans="1:10" ht="12" customHeight="1">
      <c r="A7" s="2" t="str">
        <f>"Oct "&amp;RIGHT(A6,4)-1</f>
        <v>Oct 2010</v>
      </c>
      <c r="B7" s="11">
        <v>10392089.8214</v>
      </c>
      <c r="C7" s="11">
        <v>3650415.2219</v>
      </c>
      <c r="D7" s="11">
        <v>26139</v>
      </c>
      <c r="E7" s="11">
        <v>0</v>
      </c>
      <c r="F7" s="11">
        <v>26139</v>
      </c>
      <c r="G7" s="11">
        <v>3676554.2219</v>
      </c>
      <c r="H7" s="11">
        <f aca="true" t="shared" si="0" ref="H7:H20">IF(ISBLANK(E7),"",E7)</f>
        <v>0</v>
      </c>
      <c r="I7" s="11">
        <v>3676554.2219</v>
      </c>
      <c r="J7" s="11">
        <v>0</v>
      </c>
    </row>
    <row r="8" spans="1:10" ht="12" customHeight="1">
      <c r="A8" s="2" t="str">
        <f>"Nov "&amp;RIGHT(A6,4)-1</f>
        <v>Nov 2010</v>
      </c>
      <c r="B8" s="11">
        <v>10470505.8104</v>
      </c>
      <c r="C8" s="11">
        <v>3755286.1519</v>
      </c>
      <c r="D8" s="11">
        <v>0</v>
      </c>
      <c r="E8" s="11">
        <v>0</v>
      </c>
      <c r="F8" s="11">
        <v>0</v>
      </c>
      <c r="G8" s="11">
        <v>3755286.1519</v>
      </c>
      <c r="H8" s="11">
        <f t="shared" si="0"/>
        <v>0</v>
      </c>
      <c r="I8" s="11">
        <v>3755286.1519</v>
      </c>
      <c r="J8" s="11">
        <v>0</v>
      </c>
    </row>
    <row r="9" spans="1:10" ht="12" customHeight="1">
      <c r="A9" s="2" t="str">
        <f>"Dec "&amp;RIGHT(A6,4)-1</f>
        <v>Dec 2010</v>
      </c>
      <c r="B9" s="11">
        <v>10371340.8132</v>
      </c>
      <c r="C9" s="11">
        <v>3651785.3273</v>
      </c>
      <c r="D9" s="11">
        <v>0</v>
      </c>
      <c r="E9" s="11">
        <v>0</v>
      </c>
      <c r="F9" s="11">
        <v>0</v>
      </c>
      <c r="G9" s="11">
        <v>3651785.3273</v>
      </c>
      <c r="H9" s="11">
        <f t="shared" si="0"/>
        <v>0</v>
      </c>
      <c r="I9" s="11">
        <v>3651785.3273</v>
      </c>
      <c r="J9" s="11">
        <v>0</v>
      </c>
    </row>
    <row r="10" spans="1:10" ht="12" customHeight="1">
      <c r="A10" s="2" t="str">
        <f>"Jan "&amp;RIGHT(A6,4)</f>
        <v>Jan 2011</v>
      </c>
      <c r="B10" s="11">
        <v>10713764.225</v>
      </c>
      <c r="C10" s="11">
        <v>3853358.1665</v>
      </c>
      <c r="D10" s="11">
        <v>0</v>
      </c>
      <c r="E10" s="11">
        <v>0</v>
      </c>
      <c r="F10" s="11">
        <v>0</v>
      </c>
      <c r="G10" s="11">
        <v>3853358.1665</v>
      </c>
      <c r="H10" s="11">
        <f t="shared" si="0"/>
        <v>0</v>
      </c>
      <c r="I10" s="11">
        <v>3853358.1665</v>
      </c>
      <c r="J10" s="11">
        <v>0</v>
      </c>
    </row>
    <row r="11" spans="1:10" ht="12" customHeight="1">
      <c r="A11" s="2" t="str">
        <f>"Feb "&amp;RIGHT(A6,4)</f>
        <v>Feb 2011</v>
      </c>
      <c r="B11" s="11">
        <v>11101190.5333</v>
      </c>
      <c r="C11" s="11">
        <v>3532502.9709</v>
      </c>
      <c r="D11" s="11">
        <v>0</v>
      </c>
      <c r="E11" s="11">
        <v>0</v>
      </c>
      <c r="F11" s="11">
        <v>0</v>
      </c>
      <c r="G11" s="11">
        <v>3532502.9709</v>
      </c>
      <c r="H11" s="11">
        <f t="shared" si="0"/>
        <v>0</v>
      </c>
      <c r="I11" s="11">
        <v>3532502.9709</v>
      </c>
      <c r="J11" s="11">
        <v>0</v>
      </c>
    </row>
    <row r="12" spans="1:10" ht="12" customHeight="1">
      <c r="A12" s="2" t="str">
        <f>"Mar "&amp;RIGHT(A6,4)</f>
        <v>Mar 2011</v>
      </c>
      <c r="B12" s="11">
        <v>12002082.9416</v>
      </c>
      <c r="C12" s="11">
        <v>3987877.9483</v>
      </c>
      <c r="D12" s="11">
        <v>0</v>
      </c>
      <c r="E12" s="11">
        <v>0</v>
      </c>
      <c r="F12" s="11">
        <v>0</v>
      </c>
      <c r="G12" s="11">
        <v>3987877.9483</v>
      </c>
      <c r="H12" s="11">
        <f t="shared" si="0"/>
        <v>0</v>
      </c>
      <c r="I12" s="11">
        <v>3987877.9483</v>
      </c>
      <c r="J12" s="11">
        <v>0</v>
      </c>
    </row>
    <row r="13" spans="1:10" ht="12" customHeight="1">
      <c r="A13" s="2" t="str">
        <f>"Apr "&amp;RIGHT(A6,4)</f>
        <v>Apr 2011</v>
      </c>
      <c r="B13" s="11">
        <v>11519548.8733</v>
      </c>
      <c r="C13" s="11">
        <v>3844845.3895</v>
      </c>
      <c r="D13" s="11">
        <v>0</v>
      </c>
      <c r="E13" s="11">
        <v>0</v>
      </c>
      <c r="F13" s="11">
        <v>0</v>
      </c>
      <c r="G13" s="11">
        <v>3844845.3895</v>
      </c>
      <c r="H13" s="11">
        <f t="shared" si="0"/>
        <v>0</v>
      </c>
      <c r="I13" s="11">
        <v>3844845.3895</v>
      </c>
      <c r="J13" s="11">
        <v>0</v>
      </c>
    </row>
    <row r="14" spans="1:10" ht="12" customHeight="1">
      <c r="A14" s="2" t="str">
        <f>"May "&amp;RIGHT(A6,4)</f>
        <v>May 2011</v>
      </c>
      <c r="B14" s="11">
        <v>11694887.4334</v>
      </c>
      <c r="C14" s="11">
        <v>3892792.4377</v>
      </c>
      <c r="D14" s="11">
        <v>0</v>
      </c>
      <c r="E14" s="11">
        <v>0</v>
      </c>
      <c r="F14" s="11">
        <v>0</v>
      </c>
      <c r="G14" s="11">
        <v>3892792.4377</v>
      </c>
      <c r="H14" s="11">
        <f t="shared" si="0"/>
        <v>0</v>
      </c>
      <c r="I14" s="11">
        <v>3892792.4377</v>
      </c>
      <c r="J14" s="11">
        <v>0</v>
      </c>
    </row>
    <row r="15" spans="1:10" ht="12" customHeight="1">
      <c r="A15" s="2" t="str">
        <f>"Jun "&amp;RIGHT(A6,4)</f>
        <v>Jun 2011</v>
      </c>
      <c r="B15" s="11">
        <v>11672128.1507</v>
      </c>
      <c r="C15" s="11">
        <v>4071911.5174</v>
      </c>
      <c r="D15" s="11">
        <v>0</v>
      </c>
      <c r="E15" s="11">
        <v>0</v>
      </c>
      <c r="F15" s="11">
        <v>0</v>
      </c>
      <c r="G15" s="11">
        <v>4071911.5174</v>
      </c>
      <c r="H15" s="11">
        <f t="shared" si="0"/>
        <v>0</v>
      </c>
      <c r="I15" s="11">
        <v>4071911.5174</v>
      </c>
      <c r="J15" s="11">
        <v>0</v>
      </c>
    </row>
    <row r="16" spans="1:10" ht="12" customHeight="1">
      <c r="A16" s="2" t="str">
        <f>"Jul "&amp;RIGHT(A6,4)</f>
        <v>Jul 2011</v>
      </c>
      <c r="B16" s="11">
        <v>13570197.8357</v>
      </c>
      <c r="C16" s="11">
        <v>4317241.391</v>
      </c>
      <c r="D16" s="11">
        <v>386386.8</v>
      </c>
      <c r="E16" s="11">
        <v>0</v>
      </c>
      <c r="F16" s="11">
        <v>386386.8</v>
      </c>
      <c r="G16" s="11">
        <v>4703628.191</v>
      </c>
      <c r="H16" s="11">
        <f t="shared" si="0"/>
        <v>0</v>
      </c>
      <c r="I16" s="11">
        <v>4703628.191</v>
      </c>
      <c r="J16" s="11">
        <v>0</v>
      </c>
    </row>
    <row r="17" spans="1:10" ht="12" customHeight="1">
      <c r="A17" s="2" t="str">
        <f>"Aug "&amp;RIGHT(A6,4)</f>
        <v>Aug 2011</v>
      </c>
      <c r="B17" s="11">
        <v>13962171.4644</v>
      </c>
      <c r="C17" s="11">
        <v>4342661.4085</v>
      </c>
      <c r="D17" s="11">
        <v>610232.42</v>
      </c>
      <c r="E17" s="11">
        <v>0</v>
      </c>
      <c r="F17" s="11">
        <v>610232.42</v>
      </c>
      <c r="G17" s="11">
        <v>4952893.8285</v>
      </c>
      <c r="H17" s="11">
        <f t="shared" si="0"/>
        <v>0</v>
      </c>
      <c r="I17" s="11">
        <v>4952893.8285</v>
      </c>
      <c r="J17" s="11">
        <v>0</v>
      </c>
    </row>
    <row r="18" spans="1:10" ht="12" customHeight="1">
      <c r="A18" s="2" t="str">
        <f>"Sep "&amp;RIGHT(A6,4)</f>
        <v>Sep 2011</v>
      </c>
      <c r="B18" s="11">
        <v>11082372.1664</v>
      </c>
      <c r="C18" s="11">
        <v>4467649.0723</v>
      </c>
      <c r="D18" s="11">
        <v>546948.04</v>
      </c>
      <c r="E18" s="11">
        <v>0</v>
      </c>
      <c r="F18" s="11">
        <v>546948.04</v>
      </c>
      <c r="G18" s="11">
        <v>5014597.1123</v>
      </c>
      <c r="H18" s="11">
        <f t="shared" si="0"/>
        <v>0</v>
      </c>
      <c r="I18" s="11">
        <v>5014597.1123</v>
      </c>
      <c r="J18" s="11">
        <v>0</v>
      </c>
    </row>
    <row r="19" spans="1:10" ht="12" customHeight="1">
      <c r="A19" s="12" t="s">
        <v>57</v>
      </c>
      <c r="B19" s="13">
        <v>138552280.0688</v>
      </c>
      <c r="C19" s="13">
        <v>47368327.0032</v>
      </c>
      <c r="D19" s="13">
        <v>1569706.26</v>
      </c>
      <c r="E19" s="13">
        <v>0</v>
      </c>
      <c r="F19" s="13">
        <v>1569706.26</v>
      </c>
      <c r="G19" s="13">
        <v>48938033.2632</v>
      </c>
      <c r="H19" s="13">
        <f t="shared" si="0"/>
        <v>0</v>
      </c>
      <c r="I19" s="13">
        <v>48938033.2632</v>
      </c>
      <c r="J19" s="13">
        <v>0</v>
      </c>
    </row>
    <row r="20" spans="1:10" ht="12" customHeight="1">
      <c r="A20" s="14" t="s">
        <v>398</v>
      </c>
      <c r="B20" s="15">
        <v>99937538.6023</v>
      </c>
      <c r="C20" s="15">
        <v>34240775.1314</v>
      </c>
      <c r="D20" s="15">
        <v>26139</v>
      </c>
      <c r="E20" s="15">
        <v>0</v>
      </c>
      <c r="F20" s="15">
        <v>26139</v>
      </c>
      <c r="G20" s="15">
        <v>34266914.1314</v>
      </c>
      <c r="H20" s="15">
        <f t="shared" si="0"/>
        <v>0</v>
      </c>
      <c r="I20" s="15">
        <v>34266914.1314</v>
      </c>
      <c r="J20" s="15">
        <v>0</v>
      </c>
    </row>
    <row r="21" ht="12" customHeight="1">
      <c r="A21" s="3" t="str">
        <f>"FY "&amp;RIGHT(A6,4)+1</f>
        <v>FY 2012</v>
      </c>
    </row>
    <row r="22" spans="1:10" ht="12" customHeight="1">
      <c r="A22" s="2" t="str">
        <f>"Oct "&amp;RIGHT(A6,4)</f>
        <v>Oct 2011</v>
      </c>
      <c r="B22" s="11">
        <v>10878116.8562</v>
      </c>
      <c r="C22" s="11">
        <v>4407290.7331</v>
      </c>
      <c r="D22" s="11">
        <v>353433.6</v>
      </c>
      <c r="E22" s="11">
        <v>0</v>
      </c>
      <c r="F22" s="11">
        <v>353433.6</v>
      </c>
      <c r="G22" s="11">
        <v>4760724.3331</v>
      </c>
      <c r="H22" s="11">
        <f aca="true" t="shared" si="1" ref="H22:H35">IF(ISBLANK(E22),"",E22)</f>
        <v>0</v>
      </c>
      <c r="I22" s="11">
        <v>4760724.3331</v>
      </c>
      <c r="J22" s="11" t="s">
        <v>397</v>
      </c>
    </row>
    <row r="23" spans="1:10" ht="12" customHeight="1">
      <c r="A23" s="2" t="str">
        <f>"Nov "&amp;RIGHT(A6,4)</f>
        <v>Nov 2011</v>
      </c>
      <c r="B23" s="11">
        <v>11180514.1381</v>
      </c>
      <c r="C23" s="11">
        <v>4591767.1297</v>
      </c>
      <c r="D23" s="11">
        <v>462020</v>
      </c>
      <c r="E23" s="11">
        <v>0</v>
      </c>
      <c r="F23" s="11">
        <v>462020</v>
      </c>
      <c r="G23" s="11">
        <v>5053787.1297</v>
      </c>
      <c r="H23" s="11">
        <f t="shared" si="1"/>
        <v>0</v>
      </c>
      <c r="I23" s="11">
        <v>5053787.1297</v>
      </c>
      <c r="J23" s="11" t="s">
        <v>397</v>
      </c>
    </row>
    <row r="24" spans="1:10" ht="12" customHeight="1">
      <c r="A24" s="2" t="str">
        <f>"Dec "&amp;RIGHT(A6,4)</f>
        <v>Dec 2011</v>
      </c>
      <c r="B24" s="11">
        <v>12102724.6903</v>
      </c>
      <c r="C24" s="11">
        <v>4261340.9739</v>
      </c>
      <c r="D24" s="11" t="s">
        <v>397</v>
      </c>
      <c r="E24" s="11" t="s">
        <v>397</v>
      </c>
      <c r="F24" s="11" t="s">
        <v>397</v>
      </c>
      <c r="G24" s="11">
        <v>4261340.9739</v>
      </c>
      <c r="H24" s="11" t="str">
        <f t="shared" si="1"/>
        <v>--</v>
      </c>
      <c r="I24" s="11">
        <v>4261340.9739</v>
      </c>
      <c r="J24" s="11" t="s">
        <v>397</v>
      </c>
    </row>
    <row r="25" spans="1:10" ht="12" customHeight="1">
      <c r="A25" s="2" t="str">
        <f>"Jan "&amp;RIGHT(A6,4)+1</f>
        <v>Jan 2012</v>
      </c>
      <c r="B25" s="11">
        <v>12698303.2509</v>
      </c>
      <c r="C25" s="11">
        <v>4534385.8216</v>
      </c>
      <c r="D25" s="11" t="s">
        <v>397</v>
      </c>
      <c r="E25" s="11" t="s">
        <v>397</v>
      </c>
      <c r="F25" s="11" t="s">
        <v>397</v>
      </c>
      <c r="G25" s="11">
        <v>4534385.8216</v>
      </c>
      <c r="H25" s="11" t="str">
        <f t="shared" si="1"/>
        <v>--</v>
      </c>
      <c r="I25" s="11">
        <v>4534385.8216</v>
      </c>
      <c r="J25" s="11" t="s">
        <v>397</v>
      </c>
    </row>
    <row r="26" spans="1:10" ht="12" customHeight="1">
      <c r="A26" s="2" t="str">
        <f>"Feb "&amp;RIGHT(A6,4)+1</f>
        <v>Feb 2012</v>
      </c>
      <c r="B26" s="11">
        <v>12689282.2567</v>
      </c>
      <c r="C26" s="11">
        <v>4047256.3913</v>
      </c>
      <c r="D26" s="11" t="s">
        <v>397</v>
      </c>
      <c r="E26" s="11" t="s">
        <v>397</v>
      </c>
      <c r="F26" s="11" t="s">
        <v>397</v>
      </c>
      <c r="G26" s="11">
        <v>4047256.3913</v>
      </c>
      <c r="H26" s="11" t="str">
        <f t="shared" si="1"/>
        <v>--</v>
      </c>
      <c r="I26" s="11">
        <v>4047256.3913</v>
      </c>
      <c r="J26" s="11" t="s">
        <v>397</v>
      </c>
    </row>
    <row r="27" spans="1:10" ht="12" customHeight="1">
      <c r="A27" s="2" t="str">
        <f>"Mar "&amp;RIGHT(A6,4)+1</f>
        <v>Mar 2012</v>
      </c>
      <c r="B27" s="11">
        <v>12997097.3227</v>
      </c>
      <c r="C27" s="11">
        <v>4257349.4188</v>
      </c>
      <c r="D27" s="11" t="s">
        <v>397</v>
      </c>
      <c r="E27" s="11" t="s">
        <v>397</v>
      </c>
      <c r="F27" s="11" t="s">
        <v>397</v>
      </c>
      <c r="G27" s="11">
        <v>4257349.4188</v>
      </c>
      <c r="H27" s="11" t="str">
        <f t="shared" si="1"/>
        <v>--</v>
      </c>
      <c r="I27" s="11">
        <v>4257349.4188</v>
      </c>
      <c r="J27" s="11" t="s">
        <v>397</v>
      </c>
    </row>
    <row r="28" spans="1:10" ht="12" customHeight="1">
      <c r="A28" s="2" t="str">
        <f>"Apr "&amp;RIGHT(A6,4)+1</f>
        <v>Apr 2012</v>
      </c>
      <c r="B28" s="11">
        <v>12572081.9462</v>
      </c>
      <c r="C28" s="11">
        <v>4177867.9504</v>
      </c>
      <c r="D28" s="11" t="s">
        <v>397</v>
      </c>
      <c r="E28" s="11" t="s">
        <v>397</v>
      </c>
      <c r="F28" s="11" t="s">
        <v>397</v>
      </c>
      <c r="G28" s="11">
        <v>4177867.9504</v>
      </c>
      <c r="H28" s="11" t="str">
        <f t="shared" si="1"/>
        <v>--</v>
      </c>
      <c r="I28" s="11">
        <v>4177867.9504</v>
      </c>
      <c r="J28" s="11" t="s">
        <v>397</v>
      </c>
    </row>
    <row r="29" spans="1:10" ht="12" customHeight="1">
      <c r="A29" s="2" t="str">
        <f>"May "&amp;RIGHT(A6,4)+1</f>
        <v>May 2012</v>
      </c>
      <c r="B29" s="11">
        <v>12611914.0582</v>
      </c>
      <c r="C29" s="11">
        <v>4266697.5639</v>
      </c>
      <c r="D29" s="11" t="s">
        <v>397</v>
      </c>
      <c r="E29" s="11" t="s">
        <v>397</v>
      </c>
      <c r="F29" s="11" t="s">
        <v>397</v>
      </c>
      <c r="G29" s="11">
        <v>4266697.5639</v>
      </c>
      <c r="H29" s="11" t="str">
        <f t="shared" si="1"/>
        <v>--</v>
      </c>
      <c r="I29" s="11">
        <v>4266697.5639</v>
      </c>
      <c r="J29" s="11" t="s">
        <v>397</v>
      </c>
    </row>
    <row r="30" spans="1:10" ht="12" customHeight="1">
      <c r="A30" s="2" t="str">
        <f>"Jun "&amp;RIGHT(A6,4)+1</f>
        <v>Jun 2012</v>
      </c>
      <c r="B30" s="11">
        <v>10326256.1968</v>
      </c>
      <c r="C30" s="11">
        <v>4259467.1729</v>
      </c>
      <c r="D30" s="11" t="s">
        <v>397</v>
      </c>
      <c r="E30" s="11" t="s">
        <v>397</v>
      </c>
      <c r="F30" s="11" t="s">
        <v>397</v>
      </c>
      <c r="G30" s="11">
        <v>4259467.1729</v>
      </c>
      <c r="H30" s="11" t="str">
        <f t="shared" si="1"/>
        <v>--</v>
      </c>
      <c r="I30" s="11">
        <v>4259467.1729</v>
      </c>
      <c r="J30" s="11" t="s">
        <v>397</v>
      </c>
    </row>
    <row r="31" spans="1:10" ht="12" customHeight="1">
      <c r="A31" s="2" t="str">
        <f>"Jul "&amp;RIGHT(A6,4)+1</f>
        <v>Jul 2012</v>
      </c>
      <c r="B31" s="11" t="s">
        <v>397</v>
      </c>
      <c r="C31" s="11" t="s">
        <v>397</v>
      </c>
      <c r="D31" s="11" t="s">
        <v>397</v>
      </c>
      <c r="E31" s="11" t="s">
        <v>397</v>
      </c>
      <c r="F31" s="11" t="s">
        <v>397</v>
      </c>
      <c r="G31" s="11" t="s">
        <v>397</v>
      </c>
      <c r="H31" s="11" t="str">
        <f t="shared" si="1"/>
        <v>--</v>
      </c>
      <c r="I31" s="11" t="s">
        <v>397</v>
      </c>
      <c r="J31" s="11" t="s">
        <v>397</v>
      </c>
    </row>
    <row r="32" spans="1:10" ht="12" customHeight="1">
      <c r="A32" s="2" t="str">
        <f>"Aug "&amp;RIGHT(A6,4)+1</f>
        <v>Aug 2012</v>
      </c>
      <c r="B32" s="11" t="s">
        <v>397</v>
      </c>
      <c r="C32" s="11" t="s">
        <v>397</v>
      </c>
      <c r="D32" s="11" t="s">
        <v>397</v>
      </c>
      <c r="E32" s="11" t="s">
        <v>397</v>
      </c>
      <c r="F32" s="11" t="s">
        <v>397</v>
      </c>
      <c r="G32" s="11" t="s">
        <v>397</v>
      </c>
      <c r="H32" s="11" t="str">
        <f t="shared" si="1"/>
        <v>--</v>
      </c>
      <c r="I32" s="11" t="s">
        <v>397</v>
      </c>
      <c r="J32" s="11" t="s">
        <v>397</v>
      </c>
    </row>
    <row r="33" spans="1:10" ht="12" customHeight="1">
      <c r="A33" s="2" t="str">
        <f>"Sep "&amp;RIGHT(A6,4)+1</f>
        <v>Sep 2012</v>
      </c>
      <c r="B33" s="11" t="s">
        <v>397</v>
      </c>
      <c r="C33" s="11" t="s">
        <v>397</v>
      </c>
      <c r="D33" s="11" t="s">
        <v>397</v>
      </c>
      <c r="E33" s="11" t="s">
        <v>397</v>
      </c>
      <c r="F33" s="11" t="s">
        <v>397</v>
      </c>
      <c r="G33" s="11" t="s">
        <v>397</v>
      </c>
      <c r="H33" s="11" t="str">
        <f t="shared" si="1"/>
        <v>--</v>
      </c>
      <c r="I33" s="11" t="s">
        <v>397</v>
      </c>
      <c r="J33" s="11" t="s">
        <v>397</v>
      </c>
    </row>
    <row r="34" spans="1:10" ht="12" customHeight="1">
      <c r="A34" s="12" t="s">
        <v>57</v>
      </c>
      <c r="B34" s="13">
        <v>108056290.7161</v>
      </c>
      <c r="C34" s="13">
        <v>38803423.1556</v>
      </c>
      <c r="D34" s="13">
        <v>815453.6</v>
      </c>
      <c r="E34" s="13">
        <v>0</v>
      </c>
      <c r="F34" s="13">
        <v>815453.6</v>
      </c>
      <c r="G34" s="13">
        <v>39618876.7556</v>
      </c>
      <c r="H34" s="13">
        <f t="shared" si="1"/>
        <v>0</v>
      </c>
      <c r="I34" s="13">
        <v>39618876.7556</v>
      </c>
      <c r="J34" s="13" t="s">
        <v>397</v>
      </c>
    </row>
    <row r="35" spans="1:10" ht="12" customHeight="1">
      <c r="A35" s="14" t="str">
        <f>"Total "&amp;MID(A20,7,LEN(A20)-13)&amp;" Months"</f>
        <v>Total 9 Months</v>
      </c>
      <c r="B35" s="15">
        <v>108056290.7161</v>
      </c>
      <c r="C35" s="15">
        <v>38803423.1556</v>
      </c>
      <c r="D35" s="15">
        <v>815453.6</v>
      </c>
      <c r="E35" s="15">
        <v>0</v>
      </c>
      <c r="F35" s="15">
        <v>815453.6</v>
      </c>
      <c r="G35" s="15">
        <v>39618876.7556</v>
      </c>
      <c r="H35" s="15">
        <f t="shared" si="1"/>
        <v>0</v>
      </c>
      <c r="I35" s="15">
        <v>39618876.7556</v>
      </c>
      <c r="J35" s="15" t="s">
        <v>397</v>
      </c>
    </row>
    <row r="36" spans="1:10" ht="12" customHeight="1">
      <c r="A36" s="33"/>
      <c r="B36" s="33"/>
      <c r="C36" s="33"/>
      <c r="D36" s="33"/>
      <c r="E36" s="33"/>
      <c r="F36" s="33"/>
      <c r="G36" s="33"/>
      <c r="H36" s="33"/>
      <c r="I36" s="33"/>
      <c r="J36" s="33"/>
    </row>
    <row r="37" spans="1:10" ht="69.75" customHeight="1">
      <c r="A37" s="53" t="s">
        <v>380</v>
      </c>
      <c r="B37" s="53"/>
      <c r="C37" s="53"/>
      <c r="D37" s="53"/>
      <c r="E37" s="53"/>
      <c r="F37" s="53"/>
      <c r="G37" s="53"/>
      <c r="H37" s="53"/>
      <c r="I37" s="53"/>
      <c r="J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1">
    <mergeCell ref="J3:J4"/>
    <mergeCell ref="B5:J5"/>
    <mergeCell ref="A36:J36"/>
    <mergeCell ref="A37:J37"/>
    <mergeCell ref="A1:I1"/>
    <mergeCell ref="A2:I2"/>
    <mergeCell ref="A3:A4"/>
    <mergeCell ref="B3:B4"/>
    <mergeCell ref="C3:C4"/>
    <mergeCell ref="D3:F3"/>
    <mergeCell ref="G3:I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1" width="12.140625" style="0" customWidth="1"/>
    <col min="2" max="9" width="11.421875" style="0" customWidth="1"/>
  </cols>
  <sheetData>
    <row r="1" spans="1:9" ht="12" customHeight="1">
      <c r="A1" s="42" t="s">
        <v>394</v>
      </c>
      <c r="B1" s="42"/>
      <c r="C1" s="42"/>
      <c r="D1" s="42"/>
      <c r="E1" s="42"/>
      <c r="F1" s="42"/>
      <c r="G1" s="42"/>
      <c r="H1" s="42"/>
      <c r="I1" s="2" t="s">
        <v>395</v>
      </c>
    </row>
    <row r="2" spans="1:9" ht="12" customHeight="1">
      <c r="A2" s="44" t="s">
        <v>175</v>
      </c>
      <c r="B2" s="44"/>
      <c r="C2" s="44"/>
      <c r="D2" s="44"/>
      <c r="E2" s="44"/>
      <c r="F2" s="44"/>
      <c r="G2" s="44"/>
      <c r="H2" s="44"/>
      <c r="I2" s="1"/>
    </row>
    <row r="3" spans="1:9" ht="24" customHeight="1">
      <c r="A3" s="46" t="s">
        <v>52</v>
      </c>
      <c r="B3" s="38" t="s">
        <v>263</v>
      </c>
      <c r="C3" s="48" t="s">
        <v>176</v>
      </c>
      <c r="D3" s="54"/>
      <c r="E3" s="49"/>
      <c r="F3" s="48" t="s">
        <v>262</v>
      </c>
      <c r="G3" s="54"/>
      <c r="H3" s="49"/>
      <c r="I3" s="40" t="s">
        <v>264</v>
      </c>
    </row>
    <row r="4" spans="1:9" ht="24" customHeight="1">
      <c r="A4" s="47"/>
      <c r="B4" s="39"/>
      <c r="C4" s="10" t="s">
        <v>163</v>
      </c>
      <c r="D4" s="10" t="s">
        <v>171</v>
      </c>
      <c r="E4" s="10" t="s">
        <v>57</v>
      </c>
      <c r="F4" s="10" t="s">
        <v>149</v>
      </c>
      <c r="G4" s="10" t="s">
        <v>177</v>
      </c>
      <c r="H4" s="10" t="s">
        <v>57</v>
      </c>
      <c r="I4" s="41"/>
    </row>
    <row r="5" spans="1:9" ht="12" customHeight="1">
      <c r="A5" s="1"/>
      <c r="B5" s="33" t="str">
        <f>REPT("-",88)&amp;" Dollars "&amp;REPT("-",148)</f>
        <v>---------------------------------------------------------------------------------------- Dollars ----------------------------------------------------------------------------------------------------------------------------------------------------</v>
      </c>
      <c r="C5" s="33"/>
      <c r="D5" s="33"/>
      <c r="E5" s="33"/>
      <c r="F5" s="33"/>
      <c r="G5" s="33"/>
      <c r="H5" s="33"/>
      <c r="I5" s="33"/>
    </row>
    <row r="6" ht="12" customHeight="1">
      <c r="A6" s="3" t="s">
        <v>396</v>
      </c>
    </row>
    <row r="7" spans="1:9" ht="12" customHeight="1">
      <c r="A7" s="2" t="str">
        <f>"Oct "&amp;RIGHT(A6,4)-1</f>
        <v>Oct 2010</v>
      </c>
      <c r="B7" s="11">
        <v>0</v>
      </c>
      <c r="C7" s="11">
        <v>138611142.0433</v>
      </c>
      <c r="D7" s="11">
        <v>1288499.6025</v>
      </c>
      <c r="E7" s="11">
        <v>139899641.6458</v>
      </c>
      <c r="F7" s="11">
        <v>0</v>
      </c>
      <c r="G7" s="11">
        <v>0</v>
      </c>
      <c r="H7" s="11">
        <v>0</v>
      </c>
      <c r="I7" s="11">
        <v>139899641.6458</v>
      </c>
    </row>
    <row r="8" spans="1:9" ht="12" customHeight="1">
      <c r="A8" s="2" t="str">
        <f>"Nov "&amp;RIGHT(A6,4)-1</f>
        <v>Nov 2010</v>
      </c>
      <c r="B8" s="11">
        <v>0</v>
      </c>
      <c r="C8" s="11">
        <v>131204401.9623</v>
      </c>
      <c r="D8" s="11">
        <v>1269096.66</v>
      </c>
      <c r="E8" s="11">
        <v>132473498.6223</v>
      </c>
      <c r="F8" s="11">
        <v>0</v>
      </c>
      <c r="G8" s="11">
        <v>0</v>
      </c>
      <c r="H8" s="11">
        <v>0</v>
      </c>
      <c r="I8" s="11">
        <v>132473498.6223</v>
      </c>
    </row>
    <row r="9" spans="1:9" ht="12" customHeight="1">
      <c r="A9" s="2" t="str">
        <f>"Dec "&amp;RIGHT(A6,4)-1</f>
        <v>Dec 2010</v>
      </c>
      <c r="B9" s="11">
        <v>0</v>
      </c>
      <c r="C9" s="11">
        <v>71938210.1405</v>
      </c>
      <c r="D9" s="11">
        <v>19845775.0325</v>
      </c>
      <c r="E9" s="11">
        <v>91783985.173</v>
      </c>
      <c r="F9" s="11">
        <v>0</v>
      </c>
      <c r="G9" s="11">
        <v>0</v>
      </c>
      <c r="H9" s="11">
        <v>0</v>
      </c>
      <c r="I9" s="11">
        <v>91783985.173</v>
      </c>
    </row>
    <row r="10" spans="1:9" ht="12" customHeight="1">
      <c r="A10" s="2" t="str">
        <f>"Jan "&amp;RIGHT(A6,4)</f>
        <v>Jan 2011</v>
      </c>
      <c r="B10" s="11">
        <v>0</v>
      </c>
      <c r="C10" s="11">
        <v>88595444.3915</v>
      </c>
      <c r="D10" s="11">
        <v>1137787.155</v>
      </c>
      <c r="E10" s="11">
        <v>89733231.5465</v>
      </c>
      <c r="F10" s="11">
        <v>0</v>
      </c>
      <c r="G10" s="11">
        <v>0</v>
      </c>
      <c r="H10" s="11">
        <v>0</v>
      </c>
      <c r="I10" s="11">
        <v>89733231.5465</v>
      </c>
    </row>
    <row r="11" spans="1:9" ht="12" customHeight="1">
      <c r="A11" s="2" t="str">
        <f>"Feb "&amp;RIGHT(A6,4)</f>
        <v>Feb 2011</v>
      </c>
      <c r="B11" s="11">
        <v>0</v>
      </c>
      <c r="C11" s="11">
        <v>92121939.5042</v>
      </c>
      <c r="D11" s="11">
        <v>1015199.5275</v>
      </c>
      <c r="E11" s="11">
        <v>93137139.0317</v>
      </c>
      <c r="F11" s="11">
        <v>0</v>
      </c>
      <c r="G11" s="11">
        <v>0</v>
      </c>
      <c r="H11" s="11">
        <v>0</v>
      </c>
      <c r="I11" s="11">
        <v>93137139.0317</v>
      </c>
    </row>
    <row r="12" spans="1:9" ht="12" customHeight="1">
      <c r="A12" s="2" t="str">
        <f>"Mar "&amp;RIGHT(A6,4)</f>
        <v>Mar 2011</v>
      </c>
      <c r="B12" s="11">
        <v>0</v>
      </c>
      <c r="C12" s="11">
        <v>114592893.8899</v>
      </c>
      <c r="D12" s="11">
        <v>31450189.8875</v>
      </c>
      <c r="E12" s="11">
        <v>146043083.7774</v>
      </c>
      <c r="F12" s="11">
        <v>0</v>
      </c>
      <c r="G12" s="11">
        <v>0</v>
      </c>
      <c r="H12" s="11">
        <v>0</v>
      </c>
      <c r="I12" s="11">
        <v>146043083.7774</v>
      </c>
    </row>
    <row r="13" spans="1:9" ht="12" customHeight="1">
      <c r="A13" s="2" t="str">
        <f>"Apr "&amp;RIGHT(A6,4)</f>
        <v>Apr 2011</v>
      </c>
      <c r="B13" s="11">
        <v>0</v>
      </c>
      <c r="C13" s="11">
        <v>72467154.2628</v>
      </c>
      <c r="D13" s="11">
        <v>1332098.46</v>
      </c>
      <c r="E13" s="11">
        <v>73799252.7228</v>
      </c>
      <c r="F13" s="11">
        <v>0</v>
      </c>
      <c r="G13" s="11">
        <v>0</v>
      </c>
      <c r="H13" s="11">
        <v>0</v>
      </c>
      <c r="I13" s="11">
        <v>73799252.7228</v>
      </c>
    </row>
    <row r="14" spans="1:9" ht="12" customHeight="1">
      <c r="A14" s="2" t="str">
        <f>"May "&amp;RIGHT(A6,4)</f>
        <v>May 2011</v>
      </c>
      <c r="B14" s="11">
        <v>0</v>
      </c>
      <c r="C14" s="11">
        <v>39089584.8711</v>
      </c>
      <c r="D14" s="11">
        <v>1085980.9725</v>
      </c>
      <c r="E14" s="11">
        <v>40175565.8436</v>
      </c>
      <c r="F14" s="11">
        <v>0</v>
      </c>
      <c r="G14" s="11">
        <v>0</v>
      </c>
      <c r="H14" s="11">
        <v>0</v>
      </c>
      <c r="I14" s="11">
        <v>40175565.8436</v>
      </c>
    </row>
    <row r="15" spans="1:9" ht="12" customHeight="1">
      <c r="A15" s="2" t="str">
        <f>"Jun "&amp;RIGHT(A6,4)</f>
        <v>Jun 2011</v>
      </c>
      <c r="B15" s="11">
        <v>0</v>
      </c>
      <c r="C15" s="11">
        <v>36682298.6681</v>
      </c>
      <c r="D15" s="11">
        <v>24117020.4325</v>
      </c>
      <c r="E15" s="11">
        <v>60799319.1006</v>
      </c>
      <c r="F15" s="11">
        <v>0</v>
      </c>
      <c r="G15" s="11">
        <v>0</v>
      </c>
      <c r="H15" s="11">
        <v>0</v>
      </c>
      <c r="I15" s="11">
        <v>60799319.1006</v>
      </c>
    </row>
    <row r="16" spans="1:9" ht="12" customHeight="1">
      <c r="A16" s="2" t="str">
        <f>"Jul "&amp;RIGHT(A6,4)</f>
        <v>Jul 2011</v>
      </c>
      <c r="B16" s="11">
        <v>0</v>
      </c>
      <c r="C16" s="11">
        <v>96741958.8467</v>
      </c>
      <c r="D16" s="11">
        <v>6727.955</v>
      </c>
      <c r="E16" s="11">
        <v>96748686.8017</v>
      </c>
      <c r="F16" s="11">
        <v>0</v>
      </c>
      <c r="G16" s="11">
        <v>0</v>
      </c>
      <c r="H16" s="11">
        <v>0</v>
      </c>
      <c r="I16" s="11">
        <v>96748686.8017</v>
      </c>
    </row>
    <row r="17" spans="1:9" ht="12" customHeight="1">
      <c r="A17" s="2" t="str">
        <f>"Aug "&amp;RIGHT(A6,4)</f>
        <v>Aug 2011</v>
      </c>
      <c r="B17" s="11">
        <v>0</v>
      </c>
      <c r="C17" s="11">
        <v>129935632.3429</v>
      </c>
      <c r="D17" s="11">
        <v>769486.6575</v>
      </c>
      <c r="E17" s="11">
        <v>130705119.0004</v>
      </c>
      <c r="F17" s="11">
        <v>0</v>
      </c>
      <c r="G17" s="11">
        <v>0</v>
      </c>
      <c r="H17" s="11">
        <v>0</v>
      </c>
      <c r="I17" s="11">
        <v>130705119.0004</v>
      </c>
    </row>
    <row r="18" spans="1:9" ht="12" customHeight="1">
      <c r="A18" s="2" t="str">
        <f>"Sep "&amp;RIGHT(A6,4)</f>
        <v>Sep 2011</v>
      </c>
      <c r="B18" s="11">
        <v>0</v>
      </c>
      <c r="C18" s="11">
        <v>203206669.1587</v>
      </c>
      <c r="D18" s="11">
        <v>28148354.4875</v>
      </c>
      <c r="E18" s="11">
        <v>231355023.6462</v>
      </c>
      <c r="F18" s="11">
        <v>0</v>
      </c>
      <c r="G18" s="11">
        <v>0</v>
      </c>
      <c r="H18" s="11">
        <v>0</v>
      </c>
      <c r="I18" s="11">
        <v>231355023.6462</v>
      </c>
    </row>
    <row r="19" spans="1:9" ht="12" customHeight="1">
      <c r="A19" s="12" t="s">
        <v>57</v>
      </c>
      <c r="B19" s="13">
        <v>0</v>
      </c>
      <c r="C19" s="13">
        <v>1215187330.082</v>
      </c>
      <c r="D19" s="13">
        <v>111466216.83</v>
      </c>
      <c r="E19" s="13">
        <v>1326653546.912</v>
      </c>
      <c r="F19" s="13">
        <v>0</v>
      </c>
      <c r="G19" s="13">
        <v>0</v>
      </c>
      <c r="H19" s="13">
        <v>0</v>
      </c>
      <c r="I19" s="13">
        <v>1326653546.912</v>
      </c>
    </row>
    <row r="20" spans="1:9" ht="12" customHeight="1">
      <c r="A20" s="14" t="s">
        <v>398</v>
      </c>
      <c r="B20" s="15">
        <v>0</v>
      </c>
      <c r="C20" s="15">
        <v>785303069.7337</v>
      </c>
      <c r="D20" s="15">
        <v>82541647.73</v>
      </c>
      <c r="E20" s="15">
        <v>867844717.4637</v>
      </c>
      <c r="F20" s="15">
        <v>0</v>
      </c>
      <c r="G20" s="15">
        <v>0</v>
      </c>
      <c r="H20" s="15">
        <v>0</v>
      </c>
      <c r="I20" s="15">
        <v>867844717.4637</v>
      </c>
    </row>
    <row r="21" ht="12" customHeight="1">
      <c r="A21" s="3" t="str">
        <f>"FY "&amp;RIGHT(A6,4)+1</f>
        <v>FY 2012</v>
      </c>
    </row>
    <row r="22" spans="1:9" ht="12" customHeight="1">
      <c r="A22" s="2" t="str">
        <f>"Oct "&amp;RIGHT(A6,4)</f>
        <v>Oct 2011</v>
      </c>
      <c r="B22" s="11" t="s">
        <v>397</v>
      </c>
      <c r="C22" s="11">
        <v>183986449.6893</v>
      </c>
      <c r="D22" s="11">
        <v>1410725.8725</v>
      </c>
      <c r="E22" s="11">
        <v>185397175.5618</v>
      </c>
      <c r="F22" s="11" t="s">
        <v>397</v>
      </c>
      <c r="G22" s="11" t="s">
        <v>397</v>
      </c>
      <c r="H22" s="11" t="s">
        <v>397</v>
      </c>
      <c r="I22" s="11">
        <v>185397175.5618</v>
      </c>
    </row>
    <row r="23" spans="1:9" ht="12" customHeight="1">
      <c r="A23" s="2" t="str">
        <f>"Nov "&amp;RIGHT(A6,4)</f>
        <v>Nov 2011</v>
      </c>
      <c r="B23" s="11" t="s">
        <v>397</v>
      </c>
      <c r="C23" s="11">
        <v>135339506.0678</v>
      </c>
      <c r="D23" s="11">
        <v>1411431.865</v>
      </c>
      <c r="E23" s="11">
        <v>136750937.9328</v>
      </c>
      <c r="F23" s="11" t="s">
        <v>397</v>
      </c>
      <c r="G23" s="11" t="s">
        <v>397</v>
      </c>
      <c r="H23" s="11" t="s">
        <v>397</v>
      </c>
      <c r="I23" s="11">
        <v>136750937.9328</v>
      </c>
    </row>
    <row r="24" spans="1:9" ht="12" customHeight="1">
      <c r="A24" s="2" t="str">
        <f>"Dec "&amp;RIGHT(A6,4)</f>
        <v>Dec 2011</v>
      </c>
      <c r="B24" s="11" t="s">
        <v>397</v>
      </c>
      <c r="C24" s="11">
        <v>157210775.6042</v>
      </c>
      <c r="D24" s="11">
        <v>20688825.4375</v>
      </c>
      <c r="E24" s="11">
        <v>177899601.0417</v>
      </c>
      <c r="F24" s="11" t="s">
        <v>397</v>
      </c>
      <c r="G24" s="11" t="s">
        <v>397</v>
      </c>
      <c r="H24" s="11" t="s">
        <v>397</v>
      </c>
      <c r="I24" s="11">
        <v>177899601.0417</v>
      </c>
    </row>
    <row r="25" spans="1:9" ht="12" customHeight="1">
      <c r="A25" s="2" t="str">
        <f>"Jan "&amp;RIGHT(A6,4)+1</f>
        <v>Jan 2012</v>
      </c>
      <c r="B25" s="11" t="s">
        <v>397</v>
      </c>
      <c r="C25" s="11">
        <v>145507700.5225</v>
      </c>
      <c r="D25" s="11">
        <v>1442340.8975</v>
      </c>
      <c r="E25" s="11">
        <v>146950041.42</v>
      </c>
      <c r="F25" s="11" t="s">
        <v>397</v>
      </c>
      <c r="G25" s="11" t="s">
        <v>397</v>
      </c>
      <c r="H25" s="11" t="s">
        <v>397</v>
      </c>
      <c r="I25" s="11">
        <v>146950041.42</v>
      </c>
    </row>
    <row r="26" spans="1:9" ht="12" customHeight="1">
      <c r="A26" s="2" t="str">
        <f>"Feb "&amp;RIGHT(A6,4)+1</f>
        <v>Feb 2012</v>
      </c>
      <c r="B26" s="11" t="s">
        <v>397</v>
      </c>
      <c r="C26" s="11">
        <v>108167999.688</v>
      </c>
      <c r="D26" s="11">
        <v>1415340.3</v>
      </c>
      <c r="E26" s="11">
        <v>109583339.988</v>
      </c>
      <c r="F26" s="11" t="s">
        <v>397</v>
      </c>
      <c r="G26" s="11" t="s">
        <v>397</v>
      </c>
      <c r="H26" s="11" t="s">
        <v>397</v>
      </c>
      <c r="I26" s="11">
        <v>109583339.988</v>
      </c>
    </row>
    <row r="27" spans="1:9" ht="12" customHeight="1">
      <c r="A27" s="2" t="str">
        <f>"Mar "&amp;RIGHT(A6,4)+1</f>
        <v>Mar 2012</v>
      </c>
      <c r="B27" s="11" t="s">
        <v>397</v>
      </c>
      <c r="C27" s="11">
        <v>85262865.3115</v>
      </c>
      <c r="D27" s="11">
        <v>30394549.445</v>
      </c>
      <c r="E27" s="11">
        <v>115657414.7565</v>
      </c>
      <c r="F27" s="11" t="s">
        <v>397</v>
      </c>
      <c r="G27" s="11" t="s">
        <v>397</v>
      </c>
      <c r="H27" s="11" t="s">
        <v>397</v>
      </c>
      <c r="I27" s="11">
        <v>115657414.7565</v>
      </c>
    </row>
    <row r="28" spans="1:9" ht="12" customHeight="1">
      <c r="A28" s="2" t="str">
        <f>"Apr "&amp;RIGHT(A6,4)+1</f>
        <v>Apr 2012</v>
      </c>
      <c r="B28" s="11" t="s">
        <v>397</v>
      </c>
      <c r="C28" s="11">
        <v>58982067.8366</v>
      </c>
      <c r="D28" s="11">
        <v>1436220.3675</v>
      </c>
      <c r="E28" s="11">
        <v>60418288.2041</v>
      </c>
      <c r="F28" s="11" t="s">
        <v>397</v>
      </c>
      <c r="G28" s="11" t="s">
        <v>397</v>
      </c>
      <c r="H28" s="11" t="s">
        <v>397</v>
      </c>
      <c r="I28" s="11">
        <v>60418288.2041</v>
      </c>
    </row>
    <row r="29" spans="1:9" ht="12" customHeight="1">
      <c r="A29" s="2" t="str">
        <f>"May "&amp;RIGHT(A6,4)+1</f>
        <v>May 2012</v>
      </c>
      <c r="B29" s="11" t="s">
        <v>397</v>
      </c>
      <c r="C29" s="11">
        <v>37498351.1321</v>
      </c>
      <c r="D29" s="11">
        <v>1092827.885</v>
      </c>
      <c r="E29" s="11">
        <v>38591179.0171</v>
      </c>
      <c r="F29" s="11" t="s">
        <v>397</v>
      </c>
      <c r="G29" s="11" t="s">
        <v>397</v>
      </c>
      <c r="H29" s="11" t="s">
        <v>397</v>
      </c>
      <c r="I29" s="11">
        <v>38591179.0171</v>
      </c>
    </row>
    <row r="30" spans="1:9" ht="12" customHeight="1">
      <c r="A30" s="2" t="str">
        <f>"Jun "&amp;RIGHT(A6,4)+1</f>
        <v>Jun 2012</v>
      </c>
      <c r="B30" s="11" t="s">
        <v>397</v>
      </c>
      <c r="C30" s="11">
        <v>28736232.0397</v>
      </c>
      <c r="D30" s="11">
        <v>28968199.535</v>
      </c>
      <c r="E30" s="11">
        <v>57704431.5747</v>
      </c>
      <c r="F30" s="11" t="s">
        <v>397</v>
      </c>
      <c r="G30" s="11" t="s">
        <v>397</v>
      </c>
      <c r="H30" s="11" t="s">
        <v>397</v>
      </c>
      <c r="I30" s="11">
        <v>57704431.5747</v>
      </c>
    </row>
    <row r="31" spans="1:9" ht="12" customHeight="1">
      <c r="A31" s="2" t="str">
        <f>"Jul "&amp;RIGHT(A6,4)+1</f>
        <v>Jul 2012</v>
      </c>
      <c r="B31" s="11" t="s">
        <v>397</v>
      </c>
      <c r="C31" s="11" t="s">
        <v>397</v>
      </c>
      <c r="D31" s="11" t="s">
        <v>397</v>
      </c>
      <c r="E31" s="11" t="s">
        <v>397</v>
      </c>
      <c r="F31" s="11" t="s">
        <v>397</v>
      </c>
      <c r="G31" s="11" t="s">
        <v>397</v>
      </c>
      <c r="H31" s="11" t="s">
        <v>397</v>
      </c>
      <c r="I31" s="11" t="s">
        <v>397</v>
      </c>
    </row>
    <row r="32" spans="1:9" ht="12" customHeight="1">
      <c r="A32" s="2" t="str">
        <f>"Aug "&amp;RIGHT(A6,4)+1</f>
        <v>Aug 2012</v>
      </c>
      <c r="B32" s="11" t="s">
        <v>397</v>
      </c>
      <c r="C32" s="11" t="s">
        <v>397</v>
      </c>
      <c r="D32" s="11" t="s">
        <v>397</v>
      </c>
      <c r="E32" s="11" t="s">
        <v>397</v>
      </c>
      <c r="F32" s="11" t="s">
        <v>397</v>
      </c>
      <c r="G32" s="11" t="s">
        <v>397</v>
      </c>
      <c r="H32" s="11" t="s">
        <v>397</v>
      </c>
      <c r="I32" s="11" t="s">
        <v>397</v>
      </c>
    </row>
    <row r="33" spans="1:9" ht="12" customHeight="1">
      <c r="A33" s="2" t="str">
        <f>"Sep "&amp;RIGHT(A6,4)+1</f>
        <v>Sep 2012</v>
      </c>
      <c r="B33" s="11" t="s">
        <v>397</v>
      </c>
      <c r="C33" s="11" t="s">
        <v>397</v>
      </c>
      <c r="D33" s="11" t="s">
        <v>397</v>
      </c>
      <c r="E33" s="11" t="s">
        <v>397</v>
      </c>
      <c r="F33" s="11" t="s">
        <v>397</v>
      </c>
      <c r="G33" s="11" t="s">
        <v>397</v>
      </c>
      <c r="H33" s="11" t="s">
        <v>397</v>
      </c>
      <c r="I33" s="11" t="s">
        <v>397</v>
      </c>
    </row>
    <row r="34" spans="1:9" ht="12" customHeight="1">
      <c r="A34" s="12" t="s">
        <v>57</v>
      </c>
      <c r="B34" s="13" t="s">
        <v>397</v>
      </c>
      <c r="C34" s="13">
        <v>940691947.8917</v>
      </c>
      <c r="D34" s="13">
        <v>88260461.605</v>
      </c>
      <c r="E34" s="13">
        <v>1028952409.4967</v>
      </c>
      <c r="F34" s="13" t="s">
        <v>397</v>
      </c>
      <c r="G34" s="13" t="s">
        <v>397</v>
      </c>
      <c r="H34" s="13" t="s">
        <v>397</v>
      </c>
      <c r="I34" s="13">
        <v>1028952409.4967</v>
      </c>
    </row>
    <row r="35" spans="1:9" ht="12" customHeight="1">
      <c r="A35" s="14" t="str">
        <f>"Total "&amp;MID(A20,7,LEN(A20)-13)&amp;" Months"</f>
        <v>Total 9 Months</v>
      </c>
      <c r="B35" s="15" t="s">
        <v>397</v>
      </c>
      <c r="C35" s="15">
        <v>940691947.8917</v>
      </c>
      <c r="D35" s="15">
        <v>88260461.605</v>
      </c>
      <c r="E35" s="15">
        <v>1028952409.4967</v>
      </c>
      <c r="F35" s="15" t="s">
        <v>397</v>
      </c>
      <c r="G35" s="15" t="s">
        <v>397</v>
      </c>
      <c r="H35" s="15" t="s">
        <v>397</v>
      </c>
      <c r="I35" s="15">
        <v>1028952409.4967</v>
      </c>
    </row>
    <row r="36" spans="1:9" ht="12" customHeight="1">
      <c r="A36" s="33"/>
      <c r="B36" s="33"/>
      <c r="C36" s="33"/>
      <c r="D36" s="33"/>
      <c r="E36" s="33"/>
      <c r="F36" s="33"/>
      <c r="G36" s="33"/>
      <c r="H36" s="33"/>
      <c r="I36" s="33"/>
    </row>
    <row r="37" spans="1:9" ht="69.75" customHeight="1">
      <c r="A37" s="53" t="s">
        <v>381</v>
      </c>
      <c r="B37" s="53"/>
      <c r="C37" s="53"/>
      <c r="D37" s="53"/>
      <c r="E37" s="53"/>
      <c r="F37" s="53"/>
      <c r="G37" s="53"/>
      <c r="H37" s="53"/>
      <c r="I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I3:I4"/>
    <mergeCell ref="B5:I5"/>
    <mergeCell ref="A36:I36"/>
    <mergeCell ref="A37:I37"/>
    <mergeCell ref="A1:H1"/>
    <mergeCell ref="A2:H2"/>
    <mergeCell ref="A3:A4"/>
    <mergeCell ref="B3:B4"/>
    <mergeCell ref="C3:E3"/>
    <mergeCell ref="F3:H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H37"/>
  <sheetViews>
    <sheetView showGridLines="0" zoomScalePageLayoutView="0" workbookViewId="0" topLeftCell="A1">
      <selection activeCell="A1" sqref="A1:G1"/>
    </sheetView>
  </sheetViews>
  <sheetFormatPr defaultColWidth="9.140625" defaultRowHeight="12.75"/>
  <cols>
    <col min="1" max="1" width="12.140625" style="0" customWidth="1"/>
    <col min="2" max="6" width="11.421875" style="0" customWidth="1"/>
    <col min="7" max="7" width="12.28125" style="0" customWidth="1"/>
    <col min="8" max="8" width="12.140625" style="0" customWidth="1"/>
  </cols>
  <sheetData>
    <row r="1" spans="1:8" ht="12" customHeight="1">
      <c r="A1" s="42" t="s">
        <v>394</v>
      </c>
      <c r="B1" s="42"/>
      <c r="C1" s="42"/>
      <c r="D1" s="42"/>
      <c r="E1" s="42"/>
      <c r="F1" s="42"/>
      <c r="G1" s="42"/>
      <c r="H1" s="2" t="s">
        <v>395</v>
      </c>
    </row>
    <row r="2" spans="1:8" ht="12" customHeight="1">
      <c r="A2" s="44" t="s">
        <v>178</v>
      </c>
      <c r="B2" s="44"/>
      <c r="C2" s="44"/>
      <c r="D2" s="44"/>
      <c r="E2" s="44"/>
      <c r="F2" s="44"/>
      <c r="G2" s="44"/>
      <c r="H2" s="1"/>
    </row>
    <row r="3" spans="1:8" ht="24" customHeight="1">
      <c r="A3" s="46" t="s">
        <v>52</v>
      </c>
      <c r="B3" s="48" t="s">
        <v>265</v>
      </c>
      <c r="C3" s="54"/>
      <c r="D3" s="54"/>
      <c r="E3" s="49"/>
      <c r="F3" s="38" t="s">
        <v>266</v>
      </c>
      <c r="G3" s="38" t="s">
        <v>267</v>
      </c>
      <c r="H3" s="40" t="s">
        <v>268</v>
      </c>
    </row>
    <row r="4" spans="1:8" ht="24" customHeight="1">
      <c r="A4" s="47"/>
      <c r="B4" s="10" t="s">
        <v>179</v>
      </c>
      <c r="C4" s="10" t="s">
        <v>180</v>
      </c>
      <c r="D4" s="10" t="s">
        <v>143</v>
      </c>
      <c r="E4" s="10" t="s">
        <v>57</v>
      </c>
      <c r="F4" s="39"/>
      <c r="G4" s="39"/>
      <c r="H4" s="41"/>
    </row>
    <row r="5" spans="1:8" ht="12" customHeight="1">
      <c r="A5" s="1"/>
      <c r="B5" s="33" t="str">
        <f>REPT("-",80)&amp;" Dollars "&amp;REPT("-",80)</f>
        <v>-------------------------------------------------------------------------------- Dollars --------------------------------------------------------------------------------</v>
      </c>
      <c r="C5" s="33"/>
      <c r="D5" s="33"/>
      <c r="E5" s="33"/>
      <c r="F5" s="33"/>
      <c r="G5" s="33"/>
      <c r="H5" s="33"/>
    </row>
    <row r="6" ht="12" customHeight="1">
      <c r="A6" s="3" t="s">
        <v>396</v>
      </c>
    </row>
    <row r="7" spans="1:8" ht="12" customHeight="1">
      <c r="A7" s="2" t="str">
        <f>"Oct "&amp;RIGHT(A6,4)-1</f>
        <v>Oct 2010</v>
      </c>
      <c r="B7" s="11">
        <v>2431205</v>
      </c>
      <c r="C7" s="11">
        <v>0</v>
      </c>
      <c r="D7" s="11">
        <v>0</v>
      </c>
      <c r="E7" s="11">
        <v>2431205</v>
      </c>
      <c r="F7" s="11">
        <v>0</v>
      </c>
      <c r="G7" s="11">
        <v>682887.6302</v>
      </c>
      <c r="H7" s="11">
        <v>0</v>
      </c>
    </row>
    <row r="8" spans="1:8" ht="12" customHeight="1">
      <c r="A8" s="2" t="str">
        <f>"Nov "&amp;RIGHT(A6,4)-1</f>
        <v>Nov 2010</v>
      </c>
      <c r="B8" s="11">
        <v>2979313</v>
      </c>
      <c r="C8" s="11">
        <v>0</v>
      </c>
      <c r="D8" s="11">
        <v>0</v>
      </c>
      <c r="E8" s="11">
        <v>2979313</v>
      </c>
      <c r="F8" s="11">
        <v>2746</v>
      </c>
      <c r="G8" s="11">
        <v>636695.3734</v>
      </c>
      <c r="H8" s="11">
        <v>2086913</v>
      </c>
    </row>
    <row r="9" spans="1:8" ht="12" customHeight="1">
      <c r="A9" s="2" t="str">
        <f>"Dec "&amp;RIGHT(A6,4)-1</f>
        <v>Dec 2010</v>
      </c>
      <c r="B9" s="11">
        <v>37793238</v>
      </c>
      <c r="C9" s="11">
        <v>216817</v>
      </c>
      <c r="D9" s="11">
        <v>7232</v>
      </c>
      <c r="E9" s="11">
        <v>38017287</v>
      </c>
      <c r="F9" s="11">
        <v>0</v>
      </c>
      <c r="G9" s="11">
        <v>702230.859</v>
      </c>
      <c r="H9" s="11">
        <v>1793329</v>
      </c>
    </row>
    <row r="10" spans="1:8" ht="12" customHeight="1">
      <c r="A10" s="2" t="str">
        <f>"Jan "&amp;RIGHT(A6,4)</f>
        <v>Jan 2011</v>
      </c>
      <c r="B10" s="11">
        <v>63912790</v>
      </c>
      <c r="C10" s="11">
        <v>262542</v>
      </c>
      <c r="D10" s="11">
        <v>0</v>
      </c>
      <c r="E10" s="11">
        <v>64175332</v>
      </c>
      <c r="F10" s="11">
        <v>21298</v>
      </c>
      <c r="G10" s="11">
        <v>624385.6183</v>
      </c>
      <c r="H10" s="11">
        <v>20244</v>
      </c>
    </row>
    <row r="11" spans="1:8" ht="12" customHeight="1">
      <c r="A11" s="2" t="str">
        <f>"Feb "&amp;RIGHT(A6,4)</f>
        <v>Feb 2011</v>
      </c>
      <c r="B11" s="11">
        <v>44957350</v>
      </c>
      <c r="C11" s="11">
        <v>67996</v>
      </c>
      <c r="D11" s="11">
        <v>4036</v>
      </c>
      <c r="E11" s="11">
        <v>45029382</v>
      </c>
      <c r="F11" s="11">
        <v>0</v>
      </c>
      <c r="G11" s="11">
        <v>683567.802</v>
      </c>
      <c r="H11" s="11">
        <v>0</v>
      </c>
    </row>
    <row r="12" spans="1:8" ht="12" customHeight="1">
      <c r="A12" s="2" t="str">
        <f>"Mar "&amp;RIGHT(A6,4)</f>
        <v>Mar 2011</v>
      </c>
      <c r="B12" s="11">
        <v>8775838</v>
      </c>
      <c r="C12" s="11">
        <v>2754</v>
      </c>
      <c r="D12" s="11">
        <v>2404</v>
      </c>
      <c r="E12" s="11">
        <v>8780996</v>
      </c>
      <c r="F12" s="11">
        <v>0</v>
      </c>
      <c r="G12" s="11">
        <v>590848.5919</v>
      </c>
      <c r="H12" s="11">
        <v>0</v>
      </c>
    </row>
    <row r="13" spans="1:8" ht="12" customHeight="1">
      <c r="A13" s="2" t="str">
        <f>"Apr "&amp;RIGHT(A6,4)</f>
        <v>Apr 2011</v>
      </c>
      <c r="B13" s="11">
        <v>2056766</v>
      </c>
      <c r="C13" s="11">
        <v>397</v>
      </c>
      <c r="D13" s="11">
        <v>16842</v>
      </c>
      <c r="E13" s="11">
        <v>2074005</v>
      </c>
      <c r="F13" s="11">
        <v>0</v>
      </c>
      <c r="G13" s="11">
        <v>1134641.5559</v>
      </c>
      <c r="H13" s="11">
        <v>0</v>
      </c>
    </row>
    <row r="14" spans="1:8" ht="12" customHeight="1">
      <c r="A14" s="2" t="str">
        <f>"May "&amp;RIGHT(A6,4)</f>
        <v>May 2011</v>
      </c>
      <c r="B14" s="11">
        <v>69295</v>
      </c>
      <c r="C14" s="11">
        <v>0</v>
      </c>
      <c r="D14" s="11">
        <v>0</v>
      </c>
      <c r="E14" s="11">
        <v>69295</v>
      </c>
      <c r="F14" s="11">
        <v>0</v>
      </c>
      <c r="G14" s="11">
        <v>971568.4236</v>
      </c>
      <c r="H14" s="11">
        <v>0</v>
      </c>
    </row>
    <row r="15" spans="1:8" ht="12" customHeight="1">
      <c r="A15" s="2" t="str">
        <f>"Jun "&amp;RIGHT(A6,4)</f>
        <v>Jun 2011</v>
      </c>
      <c r="B15" s="11">
        <v>635324</v>
      </c>
      <c r="C15" s="11">
        <v>0</v>
      </c>
      <c r="D15" s="11">
        <v>0</v>
      </c>
      <c r="E15" s="11">
        <v>635324</v>
      </c>
      <c r="F15" s="11">
        <v>0</v>
      </c>
      <c r="G15" s="11">
        <v>1139622.7404</v>
      </c>
      <c r="H15" s="11">
        <v>0</v>
      </c>
    </row>
    <row r="16" spans="1:8" ht="12" customHeight="1">
      <c r="A16" s="2" t="str">
        <f>"Jul "&amp;RIGHT(A6,4)</f>
        <v>Jul 2011</v>
      </c>
      <c r="B16" s="11">
        <v>0</v>
      </c>
      <c r="C16" s="11">
        <v>0</v>
      </c>
      <c r="D16" s="11" t="s">
        <v>397</v>
      </c>
      <c r="E16" s="11">
        <v>0</v>
      </c>
      <c r="F16" s="11">
        <v>0</v>
      </c>
      <c r="G16" s="11">
        <v>59649.6067</v>
      </c>
      <c r="H16" s="11">
        <v>0</v>
      </c>
    </row>
    <row r="17" spans="1:8" ht="12" customHeight="1">
      <c r="A17" s="2" t="str">
        <f>"Aug "&amp;RIGHT(A6,4)</f>
        <v>Aug 2011</v>
      </c>
      <c r="B17" s="11">
        <v>88965.04</v>
      </c>
      <c r="C17" s="11">
        <v>0</v>
      </c>
      <c r="D17" s="11" t="s">
        <v>397</v>
      </c>
      <c r="E17" s="11">
        <v>88965.04</v>
      </c>
      <c r="F17" s="11">
        <v>0</v>
      </c>
      <c r="G17" s="11">
        <v>29717.452</v>
      </c>
      <c r="H17" s="11">
        <v>0</v>
      </c>
    </row>
    <row r="18" spans="1:8" ht="12" customHeight="1">
      <c r="A18" s="2" t="str">
        <f>"Sep "&amp;RIGHT(A6,4)</f>
        <v>Sep 2011</v>
      </c>
      <c r="B18" s="11">
        <v>44482.52</v>
      </c>
      <c r="C18" s="11">
        <v>0</v>
      </c>
      <c r="D18" s="11" t="s">
        <v>397</v>
      </c>
      <c r="E18" s="11">
        <v>44482.52</v>
      </c>
      <c r="F18" s="11">
        <v>0</v>
      </c>
      <c r="G18" s="11">
        <v>2991506.3657</v>
      </c>
      <c r="H18" s="11">
        <v>0</v>
      </c>
    </row>
    <row r="19" spans="1:8" ht="12" customHeight="1">
      <c r="A19" s="12" t="s">
        <v>57</v>
      </c>
      <c r="B19" s="13">
        <v>163744566.56</v>
      </c>
      <c r="C19" s="13">
        <v>550506</v>
      </c>
      <c r="D19" s="13">
        <v>30514</v>
      </c>
      <c r="E19" s="13">
        <v>164325586.56</v>
      </c>
      <c r="F19" s="13">
        <v>24044</v>
      </c>
      <c r="G19" s="13">
        <v>10247322.0191</v>
      </c>
      <c r="H19" s="13">
        <v>3900486</v>
      </c>
    </row>
    <row r="20" spans="1:8" ht="12" customHeight="1">
      <c r="A20" s="14" t="s">
        <v>398</v>
      </c>
      <c r="B20" s="15">
        <v>163611119</v>
      </c>
      <c r="C20" s="15">
        <v>550506</v>
      </c>
      <c r="D20" s="15">
        <v>30514</v>
      </c>
      <c r="E20" s="15">
        <v>164192139</v>
      </c>
      <c r="F20" s="15">
        <v>24044</v>
      </c>
      <c r="G20" s="15">
        <v>7166448.5947</v>
      </c>
      <c r="H20" s="15">
        <v>3900486</v>
      </c>
    </row>
    <row r="21" ht="12" customHeight="1">
      <c r="A21" s="3" t="str">
        <f>"FY "&amp;RIGHT(A6,4)+1</f>
        <v>FY 2012</v>
      </c>
    </row>
    <row r="22" spans="1:8" ht="12" customHeight="1">
      <c r="A22" s="2" t="str">
        <f>"Oct "&amp;RIGHT(A6,4)</f>
        <v>Oct 2011</v>
      </c>
      <c r="B22" s="11">
        <v>44482.52</v>
      </c>
      <c r="C22" s="11" t="s">
        <v>397</v>
      </c>
      <c r="D22" s="11" t="s">
        <v>397</v>
      </c>
      <c r="E22" s="11">
        <v>44482.52</v>
      </c>
      <c r="F22" s="11">
        <v>2024281.31</v>
      </c>
      <c r="G22" s="11">
        <v>2976730.1809</v>
      </c>
      <c r="H22" s="11" t="s">
        <v>397</v>
      </c>
    </row>
    <row r="23" spans="1:8" ht="12" customHeight="1">
      <c r="A23" s="2" t="str">
        <f>"Nov "&amp;RIGHT(A6,4)</f>
        <v>Nov 2011</v>
      </c>
      <c r="B23" s="11">
        <v>4534499.99</v>
      </c>
      <c r="C23" s="11" t="s">
        <v>397</v>
      </c>
      <c r="D23" s="11" t="s">
        <v>397</v>
      </c>
      <c r="E23" s="11">
        <v>4534499.99</v>
      </c>
      <c r="F23" s="11">
        <v>1818996.09</v>
      </c>
      <c r="G23" s="11">
        <v>2829633.1592</v>
      </c>
      <c r="H23" s="11" t="s">
        <v>397</v>
      </c>
    </row>
    <row r="24" spans="1:8" ht="12" customHeight="1">
      <c r="A24" s="2" t="str">
        <f>"Dec "&amp;RIGHT(A6,4)</f>
        <v>Dec 2011</v>
      </c>
      <c r="B24" s="11">
        <v>661893.96</v>
      </c>
      <c r="C24" s="11" t="s">
        <v>397</v>
      </c>
      <c r="D24" s="11" t="s">
        <v>397</v>
      </c>
      <c r="E24" s="11">
        <v>661893.96</v>
      </c>
      <c r="F24" s="11">
        <v>329837.02</v>
      </c>
      <c r="G24" s="11">
        <v>1043059.5815</v>
      </c>
      <c r="H24" s="11" t="s">
        <v>397</v>
      </c>
    </row>
    <row r="25" spans="1:8" ht="12" customHeight="1">
      <c r="A25" s="2" t="str">
        <f>"Jan "&amp;RIGHT(A6,4)+1</f>
        <v>Jan 2012</v>
      </c>
      <c r="B25" s="11">
        <v>1814143.56</v>
      </c>
      <c r="C25" s="11" t="s">
        <v>397</v>
      </c>
      <c r="D25" s="11" t="s">
        <v>397</v>
      </c>
      <c r="E25" s="11">
        <v>1814143.56</v>
      </c>
      <c r="F25" s="11">
        <v>132575.17</v>
      </c>
      <c r="G25" s="11">
        <v>406450.5184</v>
      </c>
      <c r="H25" s="11" t="s">
        <v>397</v>
      </c>
    </row>
    <row r="26" spans="1:8" ht="12" customHeight="1">
      <c r="A26" s="2" t="str">
        <f>"Feb "&amp;RIGHT(A6,4)+1</f>
        <v>Feb 2012</v>
      </c>
      <c r="B26" s="11">
        <v>0</v>
      </c>
      <c r="C26" s="11" t="s">
        <v>397</v>
      </c>
      <c r="D26" s="11" t="s">
        <v>397</v>
      </c>
      <c r="E26" s="11">
        <v>0</v>
      </c>
      <c r="F26" s="11" t="s">
        <v>397</v>
      </c>
      <c r="G26" s="11">
        <v>390837.965</v>
      </c>
      <c r="H26" s="11" t="s">
        <v>397</v>
      </c>
    </row>
    <row r="27" spans="1:8" ht="12" customHeight="1">
      <c r="A27" s="2" t="str">
        <f>"Mar "&amp;RIGHT(A6,4)+1</f>
        <v>Mar 2012</v>
      </c>
      <c r="B27" s="11">
        <v>15630.93</v>
      </c>
      <c r="C27" s="11" t="s">
        <v>397</v>
      </c>
      <c r="D27" s="11" t="s">
        <v>397</v>
      </c>
      <c r="E27" s="11">
        <v>15630.93</v>
      </c>
      <c r="F27" s="11" t="s">
        <v>397</v>
      </c>
      <c r="G27" s="11">
        <v>349410.1056</v>
      </c>
      <c r="H27" s="11" t="s">
        <v>397</v>
      </c>
    </row>
    <row r="28" spans="1:8" ht="12" customHeight="1">
      <c r="A28" s="2" t="str">
        <f>"Apr "&amp;RIGHT(A6,4)+1</f>
        <v>Apr 2012</v>
      </c>
      <c r="B28" s="11" t="s">
        <v>397</v>
      </c>
      <c r="C28" s="11" t="s">
        <v>397</v>
      </c>
      <c r="D28" s="11" t="s">
        <v>397</v>
      </c>
      <c r="E28" s="11" t="s">
        <v>397</v>
      </c>
      <c r="F28" s="11" t="s">
        <v>397</v>
      </c>
      <c r="G28" s="11">
        <v>297162.8742</v>
      </c>
      <c r="H28" s="11" t="s">
        <v>397</v>
      </c>
    </row>
    <row r="29" spans="1:8" ht="12" customHeight="1">
      <c r="A29" s="2" t="str">
        <f>"May "&amp;RIGHT(A6,4)+1</f>
        <v>May 2012</v>
      </c>
      <c r="B29" s="11" t="s">
        <v>397</v>
      </c>
      <c r="C29" s="11" t="s">
        <v>397</v>
      </c>
      <c r="D29" s="11" t="s">
        <v>397</v>
      </c>
      <c r="E29" s="11" t="s">
        <v>397</v>
      </c>
      <c r="F29" s="11" t="s">
        <v>397</v>
      </c>
      <c r="G29" s="11">
        <v>415944.5787</v>
      </c>
      <c r="H29" s="11" t="s">
        <v>397</v>
      </c>
    </row>
    <row r="30" spans="1:8" ht="12" customHeight="1">
      <c r="A30" s="2" t="str">
        <f>"Jun "&amp;RIGHT(A6,4)+1</f>
        <v>Jun 2012</v>
      </c>
      <c r="B30" s="11" t="s">
        <v>397</v>
      </c>
      <c r="C30" s="11" t="s">
        <v>397</v>
      </c>
      <c r="D30" s="11" t="s">
        <v>397</v>
      </c>
      <c r="E30" s="11" t="s">
        <v>397</v>
      </c>
      <c r="F30" s="11" t="s">
        <v>397</v>
      </c>
      <c r="G30" s="11">
        <v>3026943.0666</v>
      </c>
      <c r="H30" s="11" t="s">
        <v>397</v>
      </c>
    </row>
    <row r="31" spans="1:8" ht="12" customHeight="1">
      <c r="A31" s="2" t="str">
        <f>"Jul "&amp;RIGHT(A6,4)+1</f>
        <v>Jul 2012</v>
      </c>
      <c r="B31" s="11" t="s">
        <v>397</v>
      </c>
      <c r="C31" s="11" t="s">
        <v>397</v>
      </c>
      <c r="D31" s="11" t="s">
        <v>397</v>
      </c>
      <c r="E31" s="11" t="s">
        <v>397</v>
      </c>
      <c r="F31" s="11" t="s">
        <v>397</v>
      </c>
      <c r="G31" s="11" t="s">
        <v>397</v>
      </c>
      <c r="H31" s="11" t="s">
        <v>397</v>
      </c>
    </row>
    <row r="32" spans="1:8" ht="12" customHeight="1">
      <c r="A32" s="2" t="str">
        <f>"Aug "&amp;RIGHT(A6,4)+1</f>
        <v>Aug 2012</v>
      </c>
      <c r="B32" s="11" t="s">
        <v>397</v>
      </c>
      <c r="C32" s="11" t="s">
        <v>397</v>
      </c>
      <c r="D32" s="11" t="s">
        <v>397</v>
      </c>
      <c r="E32" s="11" t="s">
        <v>397</v>
      </c>
      <c r="F32" s="11" t="s">
        <v>397</v>
      </c>
      <c r="G32" s="11" t="s">
        <v>397</v>
      </c>
      <c r="H32" s="11" t="s">
        <v>397</v>
      </c>
    </row>
    <row r="33" spans="1:8" ht="12" customHeight="1">
      <c r="A33" s="2" t="str">
        <f>"Sep "&amp;RIGHT(A6,4)+1</f>
        <v>Sep 2012</v>
      </c>
      <c r="B33" s="11" t="s">
        <v>397</v>
      </c>
      <c r="C33" s="11" t="s">
        <v>397</v>
      </c>
      <c r="D33" s="11" t="s">
        <v>397</v>
      </c>
      <c r="E33" s="11" t="s">
        <v>397</v>
      </c>
      <c r="F33" s="11" t="s">
        <v>397</v>
      </c>
      <c r="G33" s="11" t="s">
        <v>397</v>
      </c>
      <c r="H33" s="11" t="s">
        <v>397</v>
      </c>
    </row>
    <row r="34" spans="1:8" ht="12" customHeight="1">
      <c r="A34" s="12" t="s">
        <v>57</v>
      </c>
      <c r="B34" s="13">
        <v>7070650.96</v>
      </c>
      <c r="C34" s="13" t="s">
        <v>397</v>
      </c>
      <c r="D34" s="13" t="s">
        <v>397</v>
      </c>
      <c r="E34" s="13">
        <v>7070650.96</v>
      </c>
      <c r="F34" s="13">
        <v>4305689.59</v>
      </c>
      <c r="G34" s="13">
        <v>11736172.0301</v>
      </c>
      <c r="H34" s="13" t="s">
        <v>397</v>
      </c>
    </row>
    <row r="35" spans="1:8" ht="12" customHeight="1">
      <c r="A35" s="14" t="str">
        <f>"Total "&amp;MID(A20,7,LEN(A20)-13)&amp;" Months"</f>
        <v>Total 9 Months</v>
      </c>
      <c r="B35" s="15">
        <v>7070650.96</v>
      </c>
      <c r="C35" s="15" t="s">
        <v>397</v>
      </c>
      <c r="D35" s="15" t="s">
        <v>397</v>
      </c>
      <c r="E35" s="15">
        <v>7070650.96</v>
      </c>
      <c r="F35" s="15">
        <v>4305689.59</v>
      </c>
      <c r="G35" s="15">
        <v>11736172.0301</v>
      </c>
      <c r="H35" s="15" t="s">
        <v>397</v>
      </c>
    </row>
    <row r="36" spans="1:8" ht="12" customHeight="1">
      <c r="A36" s="33"/>
      <c r="B36" s="33"/>
      <c r="C36" s="33"/>
      <c r="D36" s="33"/>
      <c r="E36" s="33"/>
      <c r="F36" s="33"/>
      <c r="G36" s="33"/>
      <c r="H36" s="33"/>
    </row>
    <row r="37" spans="1:8" ht="69.75" customHeight="1">
      <c r="A37" s="53" t="s">
        <v>390</v>
      </c>
      <c r="B37" s="53"/>
      <c r="C37" s="53"/>
      <c r="D37" s="53"/>
      <c r="E37" s="53"/>
      <c r="F37" s="53"/>
      <c r="G37" s="53"/>
      <c r="H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H3:H4"/>
    <mergeCell ref="B5:H5"/>
    <mergeCell ref="A36:H36"/>
    <mergeCell ref="A37:H37"/>
    <mergeCell ref="A1:G1"/>
    <mergeCell ref="A2:G2"/>
    <mergeCell ref="A3:A4"/>
    <mergeCell ref="B3:E3"/>
    <mergeCell ref="F3:F4"/>
    <mergeCell ref="G3:G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J37"/>
  <sheetViews>
    <sheetView showGridLines="0" zoomScalePageLayoutView="0" workbookViewId="0" topLeftCell="A1">
      <selection activeCell="A1" sqref="A1:H1"/>
    </sheetView>
  </sheetViews>
  <sheetFormatPr defaultColWidth="9.140625" defaultRowHeight="12.75"/>
  <cols>
    <col min="1" max="1" width="12.140625" style="0" customWidth="1"/>
    <col min="2" max="9" width="11.421875" style="0" customWidth="1"/>
    <col min="10" max="10" width="27.421875" style="0" customWidth="1"/>
  </cols>
  <sheetData>
    <row r="1" spans="1:9" ht="12" customHeight="1">
      <c r="A1" s="42" t="s">
        <v>394</v>
      </c>
      <c r="B1" s="42"/>
      <c r="C1" s="42"/>
      <c r="D1" s="42"/>
      <c r="E1" s="42"/>
      <c r="F1" s="42"/>
      <c r="G1" s="42"/>
      <c r="H1" s="42"/>
      <c r="I1" s="2" t="s">
        <v>395</v>
      </c>
    </row>
    <row r="2" spans="1:9" ht="12" customHeight="1">
      <c r="A2" s="44" t="s">
        <v>270</v>
      </c>
      <c r="B2" s="44"/>
      <c r="C2" s="44"/>
      <c r="D2" s="44"/>
      <c r="E2" s="44"/>
      <c r="F2" s="44"/>
      <c r="G2" s="44"/>
      <c r="H2" s="44"/>
      <c r="I2" s="1"/>
    </row>
    <row r="3" spans="1:9" ht="24" customHeight="1">
      <c r="A3" s="46" t="s">
        <v>52</v>
      </c>
      <c r="B3" s="48" t="s">
        <v>181</v>
      </c>
      <c r="C3" s="54"/>
      <c r="D3" s="49"/>
      <c r="E3" s="38" t="s">
        <v>182</v>
      </c>
      <c r="F3" s="38" t="s">
        <v>183</v>
      </c>
      <c r="G3" s="38" t="s">
        <v>184</v>
      </c>
      <c r="H3" s="38" t="s">
        <v>271</v>
      </c>
      <c r="I3" s="40" t="s">
        <v>185</v>
      </c>
    </row>
    <row r="4" spans="1:9" ht="24" customHeight="1">
      <c r="A4" s="47"/>
      <c r="B4" s="10" t="s">
        <v>269</v>
      </c>
      <c r="C4" s="10" t="s">
        <v>186</v>
      </c>
      <c r="D4" s="10" t="s">
        <v>57</v>
      </c>
      <c r="E4" s="39"/>
      <c r="F4" s="39"/>
      <c r="G4" s="39"/>
      <c r="H4" s="39"/>
      <c r="I4" s="41"/>
    </row>
    <row r="5" spans="1:9" ht="12" customHeight="1">
      <c r="A5" s="1"/>
      <c r="B5" s="33" t="str">
        <f>REPT("-",88)&amp;" Dollars "&amp;REPT("-",148)</f>
        <v>---------------------------------------------------------------------------------------- Dollars ----------------------------------------------------------------------------------------------------------------------------------------------------</v>
      </c>
      <c r="C5" s="33"/>
      <c r="D5" s="33"/>
      <c r="E5" s="33"/>
      <c r="F5" s="33"/>
      <c r="G5" s="33"/>
      <c r="H5" s="33"/>
      <c r="I5" s="33"/>
    </row>
    <row r="6" ht="12" customHeight="1">
      <c r="A6" s="3" t="s">
        <v>396</v>
      </c>
    </row>
    <row r="7" spans="1:9" ht="12" customHeight="1">
      <c r="A7" s="2" t="str">
        <f>"Oct "&amp;RIGHT(A6,4)-1</f>
        <v>Oct 2010</v>
      </c>
      <c r="B7" s="11">
        <v>23833.6691</v>
      </c>
      <c r="C7" s="11">
        <v>0</v>
      </c>
      <c r="D7" s="11">
        <v>23833.6691</v>
      </c>
      <c r="E7" s="11">
        <v>0</v>
      </c>
      <c r="F7" s="11">
        <v>49827</v>
      </c>
      <c r="G7" s="11">
        <v>3187753.2993</v>
      </c>
      <c r="H7" s="11">
        <v>64172200</v>
      </c>
      <c r="I7" s="11">
        <v>67359953.2993</v>
      </c>
    </row>
    <row r="8" spans="1:9" ht="12" customHeight="1">
      <c r="A8" s="2" t="str">
        <f>"Nov "&amp;RIGHT(A6,4)-1</f>
        <v>Nov 2010</v>
      </c>
      <c r="B8" s="11">
        <v>100161.2953</v>
      </c>
      <c r="C8" s="11">
        <v>0</v>
      </c>
      <c r="D8" s="11">
        <v>100161.2953</v>
      </c>
      <c r="E8" s="11">
        <v>0</v>
      </c>
      <c r="F8" s="11">
        <v>0</v>
      </c>
      <c r="G8" s="11">
        <v>5805828.6687</v>
      </c>
      <c r="H8" s="11">
        <v>53675340</v>
      </c>
      <c r="I8" s="11">
        <v>59481168.6687</v>
      </c>
    </row>
    <row r="9" spans="1:9" ht="12" customHeight="1">
      <c r="A9" s="2" t="str">
        <f>"Dec "&amp;RIGHT(A6,4)-1</f>
        <v>Dec 2010</v>
      </c>
      <c r="B9" s="11">
        <v>121495.4846</v>
      </c>
      <c r="C9" s="11">
        <v>0</v>
      </c>
      <c r="D9" s="11">
        <v>121495.4846</v>
      </c>
      <c r="E9" s="11">
        <v>0</v>
      </c>
      <c r="F9" s="11">
        <v>0</v>
      </c>
      <c r="G9" s="11">
        <v>40634342.3436</v>
      </c>
      <c r="H9" s="11">
        <v>41146585</v>
      </c>
      <c r="I9" s="11">
        <v>81780927.3436</v>
      </c>
    </row>
    <row r="10" spans="1:9" ht="12" customHeight="1">
      <c r="A10" s="2" t="str">
        <f>"Jan "&amp;RIGHT(A6,4)</f>
        <v>Jan 2011</v>
      </c>
      <c r="B10" s="11">
        <v>99972.2868</v>
      </c>
      <c r="C10" s="11">
        <v>0</v>
      </c>
      <c r="D10" s="11">
        <v>99972.2868</v>
      </c>
      <c r="E10" s="11">
        <v>0</v>
      </c>
      <c r="F10" s="11">
        <v>0</v>
      </c>
      <c r="G10" s="11">
        <v>64941231.9051</v>
      </c>
      <c r="H10" s="11">
        <v>54012332</v>
      </c>
      <c r="I10" s="11">
        <v>118953563.9051</v>
      </c>
    </row>
    <row r="11" spans="1:9" ht="12" customHeight="1">
      <c r="A11" s="2" t="str">
        <f>"Feb "&amp;RIGHT(A6,4)</f>
        <v>Feb 2011</v>
      </c>
      <c r="B11" s="11">
        <v>47659.1703</v>
      </c>
      <c r="C11" s="11">
        <v>0</v>
      </c>
      <c r="D11" s="11">
        <v>47659.1703</v>
      </c>
      <c r="E11" s="11">
        <v>0</v>
      </c>
      <c r="F11" s="11">
        <v>0</v>
      </c>
      <c r="G11" s="11">
        <v>45760608.9723</v>
      </c>
      <c r="H11" s="11">
        <v>46261891</v>
      </c>
      <c r="I11" s="11">
        <v>92022499.9723</v>
      </c>
    </row>
    <row r="12" spans="1:9" ht="12" customHeight="1">
      <c r="A12" s="2" t="str">
        <f>"Mar "&amp;RIGHT(A6,4)</f>
        <v>Mar 2011</v>
      </c>
      <c r="B12" s="11">
        <v>31210.281</v>
      </c>
      <c r="C12" s="11">
        <v>0</v>
      </c>
      <c r="D12" s="11">
        <v>31210.281</v>
      </c>
      <c r="E12" s="11">
        <v>0</v>
      </c>
      <c r="F12" s="11">
        <v>0</v>
      </c>
      <c r="G12" s="11">
        <v>9403054.8729</v>
      </c>
      <c r="H12" s="11">
        <v>41649944</v>
      </c>
      <c r="I12" s="11">
        <v>51052998.8729</v>
      </c>
    </row>
    <row r="13" spans="1:9" ht="12" customHeight="1">
      <c r="A13" s="2" t="str">
        <f>"Apr "&amp;RIGHT(A6,4)</f>
        <v>Apr 2011</v>
      </c>
      <c r="B13" s="11">
        <v>41087.2128</v>
      </c>
      <c r="C13" s="11">
        <v>0</v>
      </c>
      <c r="D13" s="11">
        <v>41087.2128</v>
      </c>
      <c r="E13" s="11">
        <v>0</v>
      </c>
      <c r="F13" s="11">
        <v>0</v>
      </c>
      <c r="G13" s="11">
        <v>3249733.7687</v>
      </c>
      <c r="H13" s="11">
        <v>44983798</v>
      </c>
      <c r="I13" s="11">
        <v>48233531.7687</v>
      </c>
    </row>
    <row r="14" spans="1:9" ht="12" customHeight="1">
      <c r="A14" s="2" t="str">
        <f>"May "&amp;RIGHT(A6,4)</f>
        <v>May 2011</v>
      </c>
      <c r="B14" s="11">
        <v>40573.6989</v>
      </c>
      <c r="C14" s="11">
        <v>0</v>
      </c>
      <c r="D14" s="11">
        <v>40573.6989</v>
      </c>
      <c r="E14" s="11">
        <v>0</v>
      </c>
      <c r="F14" s="11">
        <v>0</v>
      </c>
      <c r="G14" s="11">
        <v>1081437.1225</v>
      </c>
      <c r="H14" s="11">
        <v>32394360</v>
      </c>
      <c r="I14" s="11">
        <v>33475797.1225</v>
      </c>
    </row>
    <row r="15" spans="1:9" ht="12" customHeight="1">
      <c r="A15" s="2" t="str">
        <f>"Jun "&amp;RIGHT(A6,4)</f>
        <v>Jun 2011</v>
      </c>
      <c r="B15" s="11">
        <v>39369.8623</v>
      </c>
      <c r="C15" s="11">
        <v>0</v>
      </c>
      <c r="D15" s="11">
        <v>39369.8623</v>
      </c>
      <c r="E15" s="11">
        <v>0</v>
      </c>
      <c r="F15" s="11">
        <v>0</v>
      </c>
      <c r="G15" s="11">
        <v>1814316.6027</v>
      </c>
      <c r="H15" s="11">
        <v>31833687</v>
      </c>
      <c r="I15" s="11">
        <v>33648003.6027</v>
      </c>
    </row>
    <row r="16" spans="1:9" ht="12" customHeight="1">
      <c r="A16" s="2" t="str">
        <f>"Jul "&amp;RIGHT(A6,4)</f>
        <v>Jul 2011</v>
      </c>
      <c r="B16" s="11">
        <v>830.1315</v>
      </c>
      <c r="C16" s="11">
        <v>0</v>
      </c>
      <c r="D16" s="11">
        <v>830.1315</v>
      </c>
      <c r="E16" s="11">
        <v>0</v>
      </c>
      <c r="F16" s="11">
        <v>0</v>
      </c>
      <c r="G16" s="11">
        <v>60479.7382</v>
      </c>
      <c r="H16" s="11">
        <v>13565461.5</v>
      </c>
      <c r="I16" s="11">
        <v>13625941.2382</v>
      </c>
    </row>
    <row r="17" spans="1:9" ht="12" customHeight="1">
      <c r="A17" s="2" t="str">
        <f>"Aug "&amp;RIGHT(A6,4)</f>
        <v>Aug 2011</v>
      </c>
      <c r="B17" s="11">
        <v>299.5921</v>
      </c>
      <c r="C17" s="11">
        <v>0</v>
      </c>
      <c r="D17" s="11">
        <v>299.5921</v>
      </c>
      <c r="E17" s="11">
        <v>0</v>
      </c>
      <c r="F17" s="11">
        <v>0</v>
      </c>
      <c r="G17" s="11">
        <v>118982.0841</v>
      </c>
      <c r="H17" s="11">
        <v>14927249.19</v>
      </c>
      <c r="I17" s="11">
        <v>15046231.2741</v>
      </c>
    </row>
    <row r="18" spans="1:9" ht="12" customHeight="1">
      <c r="A18" s="2" t="str">
        <f>"Sep "&amp;RIGHT(A6,4)</f>
        <v>Sep 2011</v>
      </c>
      <c r="B18" s="11">
        <v>3737.7669</v>
      </c>
      <c r="C18" s="11">
        <v>163826.48</v>
      </c>
      <c r="D18" s="11">
        <v>167564.2469</v>
      </c>
      <c r="E18" s="11">
        <v>0</v>
      </c>
      <c r="F18" s="11">
        <v>0</v>
      </c>
      <c r="G18" s="11">
        <v>3203553.1326</v>
      </c>
      <c r="H18" s="11">
        <v>23304023.43</v>
      </c>
      <c r="I18" s="11">
        <v>26507576.5626</v>
      </c>
    </row>
    <row r="19" spans="1:9" ht="12" customHeight="1">
      <c r="A19" s="12" t="s">
        <v>57</v>
      </c>
      <c r="B19" s="13">
        <v>550230.4516</v>
      </c>
      <c r="C19" s="13">
        <v>163826.48</v>
      </c>
      <c r="D19" s="13">
        <v>714056.9316</v>
      </c>
      <c r="E19" s="13">
        <v>0</v>
      </c>
      <c r="F19" s="13">
        <v>49827</v>
      </c>
      <c r="G19" s="13">
        <v>179261322.5107</v>
      </c>
      <c r="H19" s="13">
        <v>461926871.12</v>
      </c>
      <c r="I19" s="13">
        <v>641188193.6307</v>
      </c>
    </row>
    <row r="20" spans="1:9" ht="12" customHeight="1">
      <c r="A20" s="14" t="s">
        <v>398</v>
      </c>
      <c r="B20" s="15">
        <v>545362.9611</v>
      </c>
      <c r="C20" s="15">
        <v>0</v>
      </c>
      <c r="D20" s="15">
        <v>545362.9611</v>
      </c>
      <c r="E20" s="15">
        <v>0</v>
      </c>
      <c r="F20" s="15">
        <v>49827</v>
      </c>
      <c r="G20" s="15">
        <v>175878307.5558</v>
      </c>
      <c r="H20" s="15">
        <v>410130137</v>
      </c>
      <c r="I20" s="15">
        <v>586008444.5558</v>
      </c>
    </row>
    <row r="21" ht="12" customHeight="1">
      <c r="A21" s="3" t="str">
        <f>"FY "&amp;RIGHT(A6,4)+1</f>
        <v>FY 2012</v>
      </c>
    </row>
    <row r="22" spans="1:9" ht="12" customHeight="1">
      <c r="A22" s="2" t="str">
        <f>"Oct "&amp;RIGHT(A6,4)</f>
        <v>Oct 2011</v>
      </c>
      <c r="B22" s="11">
        <v>11450.7822</v>
      </c>
      <c r="C22" s="11">
        <v>163348.79</v>
      </c>
      <c r="D22" s="11">
        <v>174799.5722</v>
      </c>
      <c r="E22" s="11" t="s">
        <v>397</v>
      </c>
      <c r="F22" s="11" t="s">
        <v>397</v>
      </c>
      <c r="G22" s="11">
        <v>5220293.5831</v>
      </c>
      <c r="H22" s="11">
        <v>40144163.88</v>
      </c>
      <c r="I22" s="11">
        <v>45364457.4631</v>
      </c>
    </row>
    <row r="23" spans="1:9" ht="12" customHeight="1">
      <c r="A23" s="2" t="str">
        <f>"Nov "&amp;RIGHT(A6,4)</f>
        <v>Nov 2011</v>
      </c>
      <c r="B23" s="11">
        <v>285472.6609</v>
      </c>
      <c r="C23" s="11">
        <v>189112.56</v>
      </c>
      <c r="D23" s="11">
        <v>474585.2209</v>
      </c>
      <c r="E23" s="11" t="s">
        <v>397</v>
      </c>
      <c r="F23" s="11" t="s">
        <v>397</v>
      </c>
      <c r="G23" s="11">
        <v>9657714.4601</v>
      </c>
      <c r="H23" s="11">
        <v>59819611.86</v>
      </c>
      <c r="I23" s="11">
        <v>69477326.3201</v>
      </c>
    </row>
    <row r="24" spans="1:9" ht="12" customHeight="1">
      <c r="A24" s="2" t="str">
        <f>"Dec "&amp;RIGHT(A6,4)</f>
        <v>Dec 2011</v>
      </c>
      <c r="B24" s="11">
        <v>276697.0369</v>
      </c>
      <c r="C24" s="11">
        <v>0</v>
      </c>
      <c r="D24" s="11">
        <v>276697.0369</v>
      </c>
      <c r="E24" s="11" t="s">
        <v>397</v>
      </c>
      <c r="F24" s="11" t="s">
        <v>397</v>
      </c>
      <c r="G24" s="11">
        <v>2311487.5984</v>
      </c>
      <c r="H24" s="11">
        <v>46402566.04</v>
      </c>
      <c r="I24" s="11">
        <v>48714053.6384</v>
      </c>
    </row>
    <row r="25" spans="1:9" ht="12" customHeight="1">
      <c r="A25" s="2" t="str">
        <f>"Jan "&amp;RIGHT(A6,4)+1</f>
        <v>Jan 2012</v>
      </c>
      <c r="B25" s="11">
        <v>131954.0956</v>
      </c>
      <c r="C25" s="11">
        <v>22583.4</v>
      </c>
      <c r="D25" s="11">
        <v>154537.4956</v>
      </c>
      <c r="E25" s="11" t="s">
        <v>397</v>
      </c>
      <c r="F25" s="11" t="s">
        <v>397</v>
      </c>
      <c r="G25" s="11">
        <v>2507706.744</v>
      </c>
      <c r="H25" s="11">
        <v>46156077.2</v>
      </c>
      <c r="I25" s="11">
        <v>48663783.944</v>
      </c>
    </row>
    <row r="26" spans="1:9" ht="12" customHeight="1">
      <c r="A26" s="2" t="str">
        <f>"Feb "&amp;RIGHT(A6,4)+1</f>
        <v>Feb 2012</v>
      </c>
      <c r="B26" s="11">
        <v>39141.0313</v>
      </c>
      <c r="C26" s="11" t="s">
        <v>397</v>
      </c>
      <c r="D26" s="11">
        <v>39141.0313</v>
      </c>
      <c r="E26" s="11" t="s">
        <v>397</v>
      </c>
      <c r="F26" s="11" t="s">
        <v>397</v>
      </c>
      <c r="G26" s="11">
        <v>429978.9963</v>
      </c>
      <c r="H26" s="11">
        <v>32579788.35</v>
      </c>
      <c r="I26" s="11">
        <v>33009767.3463</v>
      </c>
    </row>
    <row r="27" spans="1:9" ht="12" customHeight="1">
      <c r="A27" s="2" t="str">
        <f>"Mar "&amp;RIGHT(A6,4)+1</f>
        <v>Mar 2012</v>
      </c>
      <c r="B27" s="11">
        <v>15173.5894</v>
      </c>
      <c r="C27" s="11" t="s">
        <v>397</v>
      </c>
      <c r="D27" s="11">
        <v>15173.5894</v>
      </c>
      <c r="E27" s="11" t="s">
        <v>397</v>
      </c>
      <c r="F27" s="11" t="s">
        <v>397</v>
      </c>
      <c r="G27" s="11">
        <v>380214.625</v>
      </c>
      <c r="H27" s="11">
        <v>28315319.74</v>
      </c>
      <c r="I27" s="11">
        <v>28695534.365</v>
      </c>
    </row>
    <row r="28" spans="1:9" ht="12" customHeight="1">
      <c r="A28" s="2" t="str">
        <f>"Apr "&amp;RIGHT(A6,4)+1</f>
        <v>Apr 2012</v>
      </c>
      <c r="B28" s="11">
        <v>8795.7425</v>
      </c>
      <c r="C28" s="11" t="s">
        <v>397</v>
      </c>
      <c r="D28" s="11">
        <v>8795.7425</v>
      </c>
      <c r="E28" s="11" t="s">
        <v>397</v>
      </c>
      <c r="F28" s="11" t="s">
        <v>397</v>
      </c>
      <c r="G28" s="11">
        <v>305958.6167</v>
      </c>
      <c r="H28" s="11">
        <v>25823701.58</v>
      </c>
      <c r="I28" s="11">
        <v>26129660.1967</v>
      </c>
    </row>
    <row r="29" spans="1:9" ht="12" customHeight="1">
      <c r="A29" s="2" t="str">
        <f>"May "&amp;RIGHT(A6,4)+1</f>
        <v>May 2012</v>
      </c>
      <c r="B29" s="11">
        <v>4764.2463</v>
      </c>
      <c r="C29" s="11" t="s">
        <v>397</v>
      </c>
      <c r="D29" s="11">
        <v>4764.2463</v>
      </c>
      <c r="E29" s="11" t="s">
        <v>397</v>
      </c>
      <c r="F29" s="11" t="s">
        <v>397</v>
      </c>
      <c r="G29" s="11">
        <v>420708.825</v>
      </c>
      <c r="H29" s="11">
        <v>20112872.36</v>
      </c>
      <c r="I29" s="11">
        <v>20533581.185</v>
      </c>
    </row>
    <row r="30" spans="1:9" ht="12" customHeight="1">
      <c r="A30" s="2" t="str">
        <f>"Jun "&amp;RIGHT(A6,4)+1</f>
        <v>Jun 2012</v>
      </c>
      <c r="B30" s="11">
        <v>10619.5038</v>
      </c>
      <c r="C30" s="11" t="s">
        <v>397</v>
      </c>
      <c r="D30" s="11">
        <v>10619.5038</v>
      </c>
      <c r="E30" s="11" t="s">
        <v>397</v>
      </c>
      <c r="F30" s="11" t="s">
        <v>397</v>
      </c>
      <c r="G30" s="11">
        <v>3037562.5704</v>
      </c>
      <c r="H30" s="11">
        <v>16323795.37</v>
      </c>
      <c r="I30" s="11">
        <v>19361357.9404</v>
      </c>
    </row>
    <row r="31" spans="1:9" ht="12" customHeight="1">
      <c r="A31" s="2" t="str">
        <f>"Jul "&amp;RIGHT(A6,4)+1</f>
        <v>Jul 2012</v>
      </c>
      <c r="B31" s="11" t="s">
        <v>397</v>
      </c>
      <c r="C31" s="11" t="s">
        <v>397</v>
      </c>
      <c r="D31" s="11" t="s">
        <v>397</v>
      </c>
      <c r="E31" s="11" t="s">
        <v>397</v>
      </c>
      <c r="F31" s="11" t="s">
        <v>397</v>
      </c>
      <c r="G31" s="11" t="s">
        <v>397</v>
      </c>
      <c r="H31" s="11" t="s">
        <v>397</v>
      </c>
      <c r="I31" s="11" t="s">
        <v>397</v>
      </c>
    </row>
    <row r="32" spans="1:9" ht="12" customHeight="1">
      <c r="A32" s="2" t="str">
        <f>"Aug "&amp;RIGHT(A6,4)+1</f>
        <v>Aug 2012</v>
      </c>
      <c r="B32" s="11" t="s">
        <v>397</v>
      </c>
      <c r="C32" s="11" t="s">
        <v>397</v>
      </c>
      <c r="D32" s="11" t="s">
        <v>397</v>
      </c>
      <c r="E32" s="11" t="s">
        <v>397</v>
      </c>
      <c r="F32" s="11" t="s">
        <v>397</v>
      </c>
      <c r="G32" s="11" t="s">
        <v>397</v>
      </c>
      <c r="H32" s="11" t="s">
        <v>397</v>
      </c>
      <c r="I32" s="11" t="s">
        <v>397</v>
      </c>
    </row>
    <row r="33" spans="1:9" ht="12" customHeight="1">
      <c r="A33" s="2" t="str">
        <f>"Sep "&amp;RIGHT(A6,4)+1</f>
        <v>Sep 2012</v>
      </c>
      <c r="B33" s="11" t="s">
        <v>397</v>
      </c>
      <c r="C33" s="11" t="s">
        <v>397</v>
      </c>
      <c r="D33" s="11" t="s">
        <v>397</v>
      </c>
      <c r="E33" s="11" t="s">
        <v>397</v>
      </c>
      <c r="F33" s="11" t="s">
        <v>397</v>
      </c>
      <c r="G33" s="11" t="s">
        <v>397</v>
      </c>
      <c r="H33" s="11" t="s">
        <v>397</v>
      </c>
      <c r="I33" s="11" t="s">
        <v>397</v>
      </c>
    </row>
    <row r="34" spans="1:9" ht="12" customHeight="1">
      <c r="A34" s="12" t="s">
        <v>57</v>
      </c>
      <c r="B34" s="13">
        <v>784068.6889</v>
      </c>
      <c r="C34" s="13">
        <v>375044.75</v>
      </c>
      <c r="D34" s="13">
        <v>1159113.4389</v>
      </c>
      <c r="E34" s="13" t="s">
        <v>397</v>
      </c>
      <c r="F34" s="13" t="s">
        <v>397</v>
      </c>
      <c r="G34" s="13">
        <v>24271626.019</v>
      </c>
      <c r="H34" s="13">
        <v>315677896.38</v>
      </c>
      <c r="I34" s="13">
        <v>339949522.399</v>
      </c>
    </row>
    <row r="35" spans="1:9" ht="12" customHeight="1">
      <c r="A35" s="14" t="str">
        <f>"Total "&amp;MID(A20,7,LEN(A20)-13)&amp;" Months"</f>
        <v>Total 9 Months</v>
      </c>
      <c r="B35" s="15">
        <v>784068.6889</v>
      </c>
      <c r="C35" s="15">
        <v>375044.75</v>
      </c>
      <c r="D35" s="15">
        <v>1159113.4389</v>
      </c>
      <c r="E35" s="15" t="s">
        <v>397</v>
      </c>
      <c r="F35" s="15" t="s">
        <v>397</v>
      </c>
      <c r="G35" s="15">
        <v>24271626.019</v>
      </c>
      <c r="H35" s="15">
        <v>315677896.38</v>
      </c>
      <c r="I35" s="15">
        <v>339949522.399</v>
      </c>
    </row>
    <row r="36" spans="1:10" ht="12" customHeight="1">
      <c r="A36" s="55"/>
      <c r="B36" s="55"/>
      <c r="C36" s="55"/>
      <c r="D36" s="55"/>
      <c r="E36" s="55"/>
      <c r="F36" s="55"/>
      <c r="G36" s="55"/>
      <c r="H36" s="55"/>
      <c r="I36" s="55"/>
      <c r="J36" s="55"/>
    </row>
    <row r="37" spans="1:10" ht="69.75" customHeight="1">
      <c r="A37" s="53" t="s">
        <v>382</v>
      </c>
      <c r="B37" s="53"/>
      <c r="C37" s="53"/>
      <c r="D37" s="53"/>
      <c r="E37" s="53"/>
      <c r="F37" s="53"/>
      <c r="G37" s="53"/>
      <c r="H37" s="53"/>
      <c r="I37" s="53"/>
      <c r="J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2">
    <mergeCell ref="I3:I4"/>
    <mergeCell ref="B5:I5"/>
    <mergeCell ref="A36:J36"/>
    <mergeCell ref="A37:J37"/>
    <mergeCell ref="A1:H1"/>
    <mergeCell ref="A2:H2"/>
    <mergeCell ref="A3:A4"/>
    <mergeCell ref="B3:D3"/>
    <mergeCell ref="E3:E4"/>
    <mergeCell ref="F3:F4"/>
    <mergeCell ref="G3:G4"/>
    <mergeCell ref="H3:H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A1">
      <selection activeCell="A1" sqref="A1:F1"/>
    </sheetView>
  </sheetViews>
  <sheetFormatPr defaultColWidth="9.140625" defaultRowHeight="12.75"/>
  <cols>
    <col min="1" max="1" width="12.140625" style="0" customWidth="1"/>
    <col min="2" max="7" width="11.421875" style="0" customWidth="1"/>
  </cols>
  <sheetData>
    <row r="1" spans="1:7" ht="12" customHeight="1">
      <c r="A1" s="42" t="s">
        <v>394</v>
      </c>
      <c r="B1" s="42"/>
      <c r="C1" s="42"/>
      <c r="D1" s="42"/>
      <c r="E1" s="42"/>
      <c r="F1" s="42"/>
      <c r="G1" s="2" t="s">
        <v>395</v>
      </c>
    </row>
    <row r="2" spans="1:7" ht="12" customHeight="1">
      <c r="A2" s="44" t="s">
        <v>187</v>
      </c>
      <c r="B2" s="44"/>
      <c r="C2" s="44"/>
      <c r="D2" s="44"/>
      <c r="E2" s="44"/>
      <c r="F2" s="44"/>
      <c r="G2" s="1"/>
    </row>
    <row r="3" spans="1:7" ht="24" customHeight="1">
      <c r="A3" s="46" t="s">
        <v>52</v>
      </c>
      <c r="B3" s="48" t="s">
        <v>188</v>
      </c>
      <c r="C3" s="54"/>
      <c r="D3" s="49"/>
      <c r="E3" s="48" t="s">
        <v>189</v>
      </c>
      <c r="F3" s="49"/>
      <c r="G3" s="40" t="s">
        <v>190</v>
      </c>
    </row>
    <row r="4" spans="1:7" ht="24" customHeight="1">
      <c r="A4" s="59"/>
      <c r="B4" s="38" t="s">
        <v>191</v>
      </c>
      <c r="C4" s="38" t="s">
        <v>192</v>
      </c>
      <c r="D4" s="38" t="s">
        <v>57</v>
      </c>
      <c r="E4" s="38" t="s">
        <v>193</v>
      </c>
      <c r="F4" s="38" t="s">
        <v>272</v>
      </c>
      <c r="G4" s="58"/>
    </row>
    <row r="5" spans="1:7" ht="24" customHeight="1">
      <c r="A5" s="47"/>
      <c r="B5" s="39"/>
      <c r="C5" s="39"/>
      <c r="D5" s="39"/>
      <c r="E5" s="39"/>
      <c r="F5" s="39"/>
      <c r="G5" s="41"/>
    </row>
    <row r="6" spans="1:7" ht="12" customHeight="1">
      <c r="A6" s="1"/>
      <c r="B6" s="33" t="str">
        <f>REPT("-",64)&amp;" Dollars "&amp;REPT("-",64)</f>
        <v>---------------------------------------------------------------- Dollars ----------------------------------------------------------------</v>
      </c>
      <c r="C6" s="33"/>
      <c r="D6" s="33"/>
      <c r="E6" s="33"/>
      <c r="F6" s="33"/>
      <c r="G6" s="33"/>
    </row>
    <row r="7" ht="12" customHeight="1">
      <c r="A7" s="3" t="s">
        <v>396</v>
      </c>
    </row>
    <row r="8" spans="1:7" ht="12" customHeight="1">
      <c r="A8" s="2" t="str">
        <f>"Oct "&amp;RIGHT(A7,4)-1</f>
        <v>Oct 2010</v>
      </c>
      <c r="B8" s="11">
        <v>139925780.6458</v>
      </c>
      <c r="C8" s="11">
        <v>0</v>
      </c>
      <c r="D8" s="11">
        <v>139925780.6458</v>
      </c>
      <c r="E8" s="11">
        <v>3187753.2993</v>
      </c>
      <c r="F8" s="11">
        <v>64172200</v>
      </c>
      <c r="G8" s="11">
        <v>207285733.9451</v>
      </c>
    </row>
    <row r="9" spans="1:7" ht="12" customHeight="1">
      <c r="A9" s="2" t="str">
        <f>"Nov "&amp;RIGHT(A7,4)-1</f>
        <v>Nov 2010</v>
      </c>
      <c r="B9" s="11">
        <v>132473498.6223</v>
      </c>
      <c r="C9" s="11">
        <v>0</v>
      </c>
      <c r="D9" s="11">
        <v>132473498.6223</v>
      </c>
      <c r="E9" s="11">
        <v>5805828.6687</v>
      </c>
      <c r="F9" s="11">
        <v>53675340</v>
      </c>
      <c r="G9" s="11">
        <v>191954667.291</v>
      </c>
    </row>
    <row r="10" spans="1:7" ht="12" customHeight="1">
      <c r="A10" s="2" t="str">
        <f>"Dec "&amp;RIGHT(A7,4)-1</f>
        <v>Dec 2010</v>
      </c>
      <c r="B10" s="11">
        <v>91783985.173</v>
      </c>
      <c r="C10" s="11">
        <v>0</v>
      </c>
      <c r="D10" s="11">
        <v>91783985.173</v>
      </c>
      <c r="E10" s="11">
        <v>40634342.3436</v>
      </c>
      <c r="F10" s="11">
        <v>41146585</v>
      </c>
      <c r="G10" s="11">
        <v>173564912.5166</v>
      </c>
    </row>
    <row r="11" spans="1:7" ht="12" customHeight="1">
      <c r="A11" s="2" t="str">
        <f>"Jan "&amp;RIGHT(A7,4)</f>
        <v>Jan 2011</v>
      </c>
      <c r="B11" s="11">
        <v>89733231.5465</v>
      </c>
      <c r="C11" s="11">
        <v>0</v>
      </c>
      <c r="D11" s="11">
        <v>89733231.5465</v>
      </c>
      <c r="E11" s="11">
        <v>64941231.9051</v>
      </c>
      <c r="F11" s="11">
        <v>54012332</v>
      </c>
      <c r="G11" s="11">
        <v>208686795.4516</v>
      </c>
    </row>
    <row r="12" spans="1:7" ht="12" customHeight="1">
      <c r="A12" s="2" t="str">
        <f>"Feb "&amp;RIGHT(A7,4)</f>
        <v>Feb 2011</v>
      </c>
      <c r="B12" s="11">
        <v>93137139.0317</v>
      </c>
      <c r="C12" s="11">
        <v>0</v>
      </c>
      <c r="D12" s="11">
        <v>93137139.0317</v>
      </c>
      <c r="E12" s="11">
        <v>45760608.9723</v>
      </c>
      <c r="F12" s="11">
        <v>46261891</v>
      </c>
      <c r="G12" s="11">
        <v>185159639.004</v>
      </c>
    </row>
    <row r="13" spans="1:7" ht="12" customHeight="1">
      <c r="A13" s="2" t="str">
        <f>"Mar "&amp;RIGHT(A7,4)</f>
        <v>Mar 2011</v>
      </c>
      <c r="B13" s="11">
        <v>146043083.7774</v>
      </c>
      <c r="C13" s="11">
        <v>0</v>
      </c>
      <c r="D13" s="11">
        <v>146043083.7774</v>
      </c>
      <c r="E13" s="11">
        <v>9403054.8729</v>
      </c>
      <c r="F13" s="11">
        <v>41649944</v>
      </c>
      <c r="G13" s="11">
        <v>197096082.6503</v>
      </c>
    </row>
    <row r="14" spans="1:7" ht="12" customHeight="1">
      <c r="A14" s="2" t="str">
        <f>"Apr "&amp;RIGHT(A7,4)</f>
        <v>Apr 2011</v>
      </c>
      <c r="B14" s="11">
        <v>73799252.7228</v>
      </c>
      <c r="C14" s="11">
        <v>0</v>
      </c>
      <c r="D14" s="11">
        <v>73799252.7228</v>
      </c>
      <c r="E14" s="11">
        <v>3249733.7687</v>
      </c>
      <c r="F14" s="11">
        <v>44983798</v>
      </c>
      <c r="G14" s="11">
        <v>122032784.4915</v>
      </c>
    </row>
    <row r="15" spans="1:7" ht="12" customHeight="1">
      <c r="A15" s="2" t="str">
        <f>"May "&amp;RIGHT(A7,4)</f>
        <v>May 2011</v>
      </c>
      <c r="B15" s="11">
        <v>40175565.8436</v>
      </c>
      <c r="C15" s="11">
        <v>0</v>
      </c>
      <c r="D15" s="11">
        <v>40175565.8436</v>
      </c>
      <c r="E15" s="11">
        <v>1081437.1225</v>
      </c>
      <c r="F15" s="11">
        <v>32394360</v>
      </c>
      <c r="G15" s="11">
        <v>73651362.9661</v>
      </c>
    </row>
    <row r="16" spans="1:7" ht="12" customHeight="1">
      <c r="A16" s="2" t="str">
        <f>"Jun "&amp;RIGHT(A7,4)</f>
        <v>Jun 2011</v>
      </c>
      <c r="B16" s="11">
        <v>60799319.1006</v>
      </c>
      <c r="C16" s="11">
        <v>0</v>
      </c>
      <c r="D16" s="11">
        <v>60799319.1006</v>
      </c>
      <c r="E16" s="11">
        <v>1814316.6027</v>
      </c>
      <c r="F16" s="11">
        <v>31833687</v>
      </c>
      <c r="G16" s="11">
        <v>94447322.7033</v>
      </c>
    </row>
    <row r="17" spans="1:7" ht="12" customHeight="1">
      <c r="A17" s="2" t="str">
        <f>"Jul "&amp;RIGHT(A7,4)</f>
        <v>Jul 2011</v>
      </c>
      <c r="B17" s="11">
        <v>97135073.6017</v>
      </c>
      <c r="C17" s="11">
        <v>0</v>
      </c>
      <c r="D17" s="11">
        <v>97135073.6017</v>
      </c>
      <c r="E17" s="11">
        <v>60479.7382</v>
      </c>
      <c r="F17" s="11">
        <v>13565461.5</v>
      </c>
      <c r="G17" s="11">
        <v>110761014.8399</v>
      </c>
    </row>
    <row r="18" spans="1:7" ht="12" customHeight="1">
      <c r="A18" s="2" t="str">
        <f>"Aug "&amp;RIGHT(A7,4)</f>
        <v>Aug 2011</v>
      </c>
      <c r="B18" s="11">
        <v>131315351.4204</v>
      </c>
      <c r="C18" s="11">
        <v>0</v>
      </c>
      <c r="D18" s="11">
        <v>131315351.4204</v>
      </c>
      <c r="E18" s="11">
        <v>118982.0841</v>
      </c>
      <c r="F18" s="11">
        <v>14927249.19</v>
      </c>
      <c r="G18" s="11">
        <v>146361582.6945</v>
      </c>
    </row>
    <row r="19" spans="1:7" ht="12" customHeight="1">
      <c r="A19" s="2" t="str">
        <f>"Sep "&amp;RIGHT(A7,4)</f>
        <v>Sep 2011</v>
      </c>
      <c r="B19" s="11">
        <v>231901971.6862</v>
      </c>
      <c r="C19" s="11">
        <v>0</v>
      </c>
      <c r="D19" s="11">
        <v>231901971.6862</v>
      </c>
      <c r="E19" s="11">
        <v>3203553.1326</v>
      </c>
      <c r="F19" s="11">
        <v>23304023.43</v>
      </c>
      <c r="G19" s="11">
        <v>258409548.2488</v>
      </c>
    </row>
    <row r="20" spans="1:7" ht="12" customHeight="1">
      <c r="A20" s="12" t="s">
        <v>57</v>
      </c>
      <c r="B20" s="13">
        <v>1328223253.172</v>
      </c>
      <c r="C20" s="13">
        <v>0</v>
      </c>
      <c r="D20" s="13">
        <v>1328223253.172</v>
      </c>
      <c r="E20" s="13">
        <v>179261322.5107</v>
      </c>
      <c r="F20" s="13">
        <v>461926871.12</v>
      </c>
      <c r="G20" s="13">
        <v>1969411446.8027</v>
      </c>
    </row>
    <row r="21" spans="1:7" ht="12" customHeight="1">
      <c r="A21" s="14" t="s">
        <v>398</v>
      </c>
      <c r="B21" s="15">
        <v>867870856.4637</v>
      </c>
      <c r="C21" s="15">
        <v>0</v>
      </c>
      <c r="D21" s="15">
        <v>867870856.4637</v>
      </c>
      <c r="E21" s="15">
        <v>175878307.5558</v>
      </c>
      <c r="F21" s="15">
        <v>410130137</v>
      </c>
      <c r="G21" s="15">
        <v>1453879301.0195</v>
      </c>
    </row>
    <row r="22" ht="12" customHeight="1">
      <c r="A22" s="3" t="str">
        <f>"FY "&amp;RIGHT(A7,4)+1</f>
        <v>FY 2012</v>
      </c>
    </row>
    <row r="23" spans="1:7" ht="12" customHeight="1">
      <c r="A23" s="2" t="str">
        <f>"Oct "&amp;RIGHT(A7,4)</f>
        <v>Oct 2011</v>
      </c>
      <c r="B23" s="11">
        <v>185750609.1618</v>
      </c>
      <c r="C23" s="11" t="s">
        <v>397</v>
      </c>
      <c r="D23" s="11">
        <v>185750609.1618</v>
      </c>
      <c r="E23" s="11">
        <v>5220293.5831</v>
      </c>
      <c r="F23" s="11">
        <v>40144163.88</v>
      </c>
      <c r="G23" s="11">
        <v>231115066.6249</v>
      </c>
    </row>
    <row r="24" spans="1:7" ht="12" customHeight="1">
      <c r="A24" s="2" t="str">
        <f>"Nov "&amp;RIGHT(A7,4)</f>
        <v>Nov 2011</v>
      </c>
      <c r="B24" s="11">
        <v>137212957.9328</v>
      </c>
      <c r="C24" s="11" t="s">
        <v>397</v>
      </c>
      <c r="D24" s="11">
        <v>137212957.9328</v>
      </c>
      <c r="E24" s="11">
        <v>9657714.4601</v>
      </c>
      <c r="F24" s="11">
        <v>59819611.86</v>
      </c>
      <c r="G24" s="11">
        <v>206690284.2529</v>
      </c>
    </row>
    <row r="25" spans="1:7" ht="12" customHeight="1">
      <c r="A25" s="2" t="str">
        <f>"Dec "&amp;RIGHT(A7,4)</f>
        <v>Dec 2011</v>
      </c>
      <c r="B25" s="11">
        <v>177899601.0417</v>
      </c>
      <c r="C25" s="11" t="s">
        <v>397</v>
      </c>
      <c r="D25" s="11">
        <v>177899601.0417</v>
      </c>
      <c r="E25" s="11">
        <v>2311487.5984</v>
      </c>
      <c r="F25" s="11">
        <v>46402566.04</v>
      </c>
      <c r="G25" s="11">
        <v>226613654.6801</v>
      </c>
    </row>
    <row r="26" spans="1:7" ht="12" customHeight="1">
      <c r="A26" s="2" t="str">
        <f>"Jan "&amp;RIGHT(A7,4)+1</f>
        <v>Jan 2012</v>
      </c>
      <c r="B26" s="11">
        <v>146950041.42</v>
      </c>
      <c r="C26" s="11" t="s">
        <v>397</v>
      </c>
      <c r="D26" s="11">
        <v>146950041.42</v>
      </c>
      <c r="E26" s="11">
        <v>2507706.744</v>
      </c>
      <c r="F26" s="11">
        <v>46156077.2</v>
      </c>
      <c r="G26" s="11">
        <v>195613825.364</v>
      </c>
    </row>
    <row r="27" spans="1:7" ht="12" customHeight="1">
      <c r="A27" s="2" t="str">
        <f>"Feb "&amp;RIGHT(A7,4)+1</f>
        <v>Feb 2012</v>
      </c>
      <c r="B27" s="11">
        <v>109583339.988</v>
      </c>
      <c r="C27" s="11" t="s">
        <v>397</v>
      </c>
      <c r="D27" s="11">
        <v>109583339.988</v>
      </c>
      <c r="E27" s="11">
        <v>429978.9963</v>
      </c>
      <c r="F27" s="11">
        <v>32579788.35</v>
      </c>
      <c r="G27" s="11">
        <v>142593107.3343</v>
      </c>
    </row>
    <row r="28" spans="1:7" ht="12" customHeight="1">
      <c r="A28" s="2" t="str">
        <f>"Mar "&amp;RIGHT(A7,4)+1</f>
        <v>Mar 2012</v>
      </c>
      <c r="B28" s="11">
        <v>115657414.7565</v>
      </c>
      <c r="C28" s="11" t="s">
        <v>397</v>
      </c>
      <c r="D28" s="11">
        <v>115657414.7565</v>
      </c>
      <c r="E28" s="11">
        <v>380214.625</v>
      </c>
      <c r="F28" s="11">
        <v>28315319.74</v>
      </c>
      <c r="G28" s="11">
        <v>144352949.1215</v>
      </c>
    </row>
    <row r="29" spans="1:7" ht="12" customHeight="1">
      <c r="A29" s="2" t="str">
        <f>"Apr "&amp;RIGHT(A7,4)+1</f>
        <v>Apr 2012</v>
      </c>
      <c r="B29" s="11">
        <v>60418288.2041</v>
      </c>
      <c r="C29" s="11" t="s">
        <v>397</v>
      </c>
      <c r="D29" s="11">
        <v>60418288.2041</v>
      </c>
      <c r="E29" s="11">
        <v>305958.6167</v>
      </c>
      <c r="F29" s="11">
        <v>25823701.58</v>
      </c>
      <c r="G29" s="11">
        <v>86547948.4008</v>
      </c>
    </row>
    <row r="30" spans="1:7" ht="12" customHeight="1">
      <c r="A30" s="2" t="str">
        <f>"May "&amp;RIGHT(A7,4)+1</f>
        <v>May 2012</v>
      </c>
      <c r="B30" s="11">
        <v>38591179.0171</v>
      </c>
      <c r="C30" s="11" t="s">
        <v>397</v>
      </c>
      <c r="D30" s="11">
        <v>38591179.0171</v>
      </c>
      <c r="E30" s="11">
        <v>420708.825</v>
      </c>
      <c r="F30" s="11">
        <v>20112872.36</v>
      </c>
      <c r="G30" s="11">
        <v>59124760.2021</v>
      </c>
    </row>
    <row r="31" spans="1:7" ht="12" customHeight="1">
      <c r="A31" s="2" t="str">
        <f>"Jun "&amp;RIGHT(A7,4)+1</f>
        <v>Jun 2012</v>
      </c>
      <c r="B31" s="11">
        <v>57704431.5747</v>
      </c>
      <c r="C31" s="11" t="s">
        <v>397</v>
      </c>
      <c r="D31" s="11">
        <v>57704431.5747</v>
      </c>
      <c r="E31" s="11">
        <v>3037562.5704</v>
      </c>
      <c r="F31" s="11">
        <v>16323795.37</v>
      </c>
      <c r="G31" s="11">
        <v>77065789.5151</v>
      </c>
    </row>
    <row r="32" spans="1:7" ht="12" customHeight="1">
      <c r="A32" s="2" t="str">
        <f>"Jul "&amp;RIGHT(A7,4)+1</f>
        <v>Jul 2012</v>
      </c>
      <c r="B32" s="11" t="s">
        <v>397</v>
      </c>
      <c r="C32" s="11" t="s">
        <v>397</v>
      </c>
      <c r="D32" s="11" t="s">
        <v>397</v>
      </c>
      <c r="E32" s="11" t="s">
        <v>397</v>
      </c>
      <c r="F32" s="11" t="s">
        <v>397</v>
      </c>
      <c r="G32" s="11" t="s">
        <v>397</v>
      </c>
    </row>
    <row r="33" spans="1:7" ht="12" customHeight="1">
      <c r="A33" s="2" t="str">
        <f>"Aug "&amp;RIGHT(A7,4)+1</f>
        <v>Aug 2012</v>
      </c>
      <c r="B33" s="11" t="s">
        <v>397</v>
      </c>
      <c r="C33" s="11" t="s">
        <v>397</v>
      </c>
      <c r="D33" s="11" t="s">
        <v>397</v>
      </c>
      <c r="E33" s="11" t="s">
        <v>397</v>
      </c>
      <c r="F33" s="11" t="s">
        <v>397</v>
      </c>
      <c r="G33" s="11" t="s">
        <v>397</v>
      </c>
    </row>
    <row r="34" spans="1:7" ht="12" customHeight="1">
      <c r="A34" s="2" t="str">
        <f>"Sep "&amp;RIGHT(A7,4)+1</f>
        <v>Sep 2012</v>
      </c>
      <c r="B34" s="11" t="s">
        <v>397</v>
      </c>
      <c r="C34" s="11" t="s">
        <v>397</v>
      </c>
      <c r="D34" s="11" t="s">
        <v>397</v>
      </c>
      <c r="E34" s="11" t="s">
        <v>397</v>
      </c>
      <c r="F34" s="11" t="s">
        <v>397</v>
      </c>
      <c r="G34" s="11" t="s">
        <v>397</v>
      </c>
    </row>
    <row r="35" spans="1:7" ht="12" customHeight="1">
      <c r="A35" s="12" t="s">
        <v>57</v>
      </c>
      <c r="B35" s="13">
        <v>1029767863.0967</v>
      </c>
      <c r="C35" s="13" t="s">
        <v>397</v>
      </c>
      <c r="D35" s="13">
        <v>1029767863.0967</v>
      </c>
      <c r="E35" s="13">
        <v>24271626.019</v>
      </c>
      <c r="F35" s="13">
        <v>315677896.38</v>
      </c>
      <c r="G35" s="13">
        <v>1369717385.4957</v>
      </c>
    </row>
    <row r="36" spans="1:7" ht="12" customHeight="1">
      <c r="A36" s="14" t="str">
        <f>"Total "&amp;MID(A21,7,LEN(A21)-13)&amp;" Months"</f>
        <v>Total 9 Months</v>
      </c>
      <c r="B36" s="15">
        <v>1029767863.0967</v>
      </c>
      <c r="C36" s="15" t="s">
        <v>397</v>
      </c>
      <c r="D36" s="15">
        <v>1029767863.0967</v>
      </c>
      <c r="E36" s="15">
        <v>24271626.019</v>
      </c>
      <c r="F36" s="15">
        <v>315677896.38</v>
      </c>
      <c r="G36" s="15">
        <v>1369717385.4957</v>
      </c>
    </row>
    <row r="37" spans="1:7" ht="12" customHeight="1">
      <c r="A37" s="33"/>
      <c r="B37" s="33"/>
      <c r="C37" s="33"/>
      <c r="D37" s="33"/>
      <c r="E37" s="33"/>
      <c r="F37" s="33"/>
      <c r="G37" s="33"/>
    </row>
    <row r="38" spans="1:7" ht="69.75" customHeight="1">
      <c r="A38" s="53" t="s">
        <v>194</v>
      </c>
      <c r="B38" s="53"/>
      <c r="C38" s="53"/>
      <c r="D38" s="53"/>
      <c r="E38" s="53"/>
      <c r="F38" s="53"/>
      <c r="G38"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4">
    <mergeCell ref="A1:F1"/>
    <mergeCell ref="A2:F2"/>
    <mergeCell ref="A3:A5"/>
    <mergeCell ref="B3:D3"/>
    <mergeCell ref="E3:F3"/>
    <mergeCell ref="A38:G38"/>
    <mergeCell ref="G3:G5"/>
    <mergeCell ref="B4:B5"/>
    <mergeCell ref="C4:C5"/>
    <mergeCell ref="D4:D5"/>
    <mergeCell ref="E4:E5"/>
    <mergeCell ref="F4:F5"/>
    <mergeCell ref="B6:G6"/>
    <mergeCell ref="A37:G37"/>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H37"/>
  <sheetViews>
    <sheetView showGridLines="0" zoomScalePageLayoutView="0" workbookViewId="0" topLeftCell="A1">
      <selection activeCell="A1" sqref="A1:G1"/>
    </sheetView>
  </sheetViews>
  <sheetFormatPr defaultColWidth="9.140625" defaultRowHeight="12.75"/>
  <cols>
    <col min="1" max="1" width="12.140625" style="0" customWidth="1"/>
    <col min="2" max="2" width="11.7109375" style="0" customWidth="1"/>
    <col min="3" max="8" width="11.421875" style="0" customWidth="1"/>
  </cols>
  <sheetData>
    <row r="1" spans="1:8" ht="12" customHeight="1">
      <c r="A1" s="42" t="s">
        <v>394</v>
      </c>
      <c r="B1" s="42"/>
      <c r="C1" s="42"/>
      <c r="D1" s="42"/>
      <c r="E1" s="42"/>
      <c r="F1" s="42"/>
      <c r="G1" s="42"/>
      <c r="H1" s="2" t="s">
        <v>395</v>
      </c>
    </row>
    <row r="2" spans="1:8" ht="12" customHeight="1">
      <c r="A2" s="44" t="s">
        <v>273</v>
      </c>
      <c r="B2" s="44"/>
      <c r="C2" s="44"/>
      <c r="D2" s="44"/>
      <c r="E2" s="44"/>
      <c r="F2" s="44"/>
      <c r="G2" s="44"/>
      <c r="H2" s="1"/>
    </row>
    <row r="3" spans="1:8" ht="24" customHeight="1">
      <c r="A3" s="46" t="s">
        <v>52</v>
      </c>
      <c r="B3" s="38" t="s">
        <v>360</v>
      </c>
      <c r="C3" s="38" t="s">
        <v>285</v>
      </c>
      <c r="D3" s="48" t="s">
        <v>55</v>
      </c>
      <c r="E3" s="49"/>
      <c r="F3" s="48" t="s">
        <v>195</v>
      </c>
      <c r="G3" s="54"/>
      <c r="H3" s="54"/>
    </row>
    <row r="4" spans="1:8" ht="24" customHeight="1">
      <c r="A4" s="47"/>
      <c r="B4" s="39"/>
      <c r="C4" s="39"/>
      <c r="D4" s="10" t="s">
        <v>274</v>
      </c>
      <c r="E4" s="10" t="s">
        <v>275</v>
      </c>
      <c r="F4" s="10" t="s">
        <v>196</v>
      </c>
      <c r="G4" s="10" t="s">
        <v>276</v>
      </c>
      <c r="H4" s="9" t="s">
        <v>57</v>
      </c>
    </row>
    <row r="5" spans="1:8" ht="12" customHeight="1">
      <c r="A5" s="1"/>
      <c r="B5" s="33" t="str">
        <f>REPT("-",78)&amp;" Dollars "&amp;REPT("-",78)</f>
        <v>------------------------------------------------------------------------------ Dollars ------------------------------------------------------------------------------</v>
      </c>
      <c r="C5" s="33"/>
      <c r="D5" s="33"/>
      <c r="E5" s="33"/>
      <c r="F5" s="33"/>
      <c r="G5" s="33"/>
      <c r="H5" s="33"/>
    </row>
    <row r="6" ht="12" customHeight="1">
      <c r="A6" s="3" t="s">
        <v>396</v>
      </c>
    </row>
    <row r="7" spans="1:8" ht="12" customHeight="1">
      <c r="A7" s="2" t="str">
        <f>"Oct "&amp;RIGHT(A6,4)-1</f>
        <v>Oct 2010</v>
      </c>
      <c r="B7" s="11">
        <v>5787651557</v>
      </c>
      <c r="C7" s="11">
        <v>170706201</v>
      </c>
      <c r="D7" s="11">
        <v>444521985</v>
      </c>
      <c r="E7" s="11">
        <v>11801841.4516</v>
      </c>
      <c r="F7" s="11">
        <v>4464232.891</v>
      </c>
      <c r="G7" s="11">
        <v>26139</v>
      </c>
      <c r="H7" s="11">
        <v>4490371.891</v>
      </c>
    </row>
    <row r="8" spans="1:8" ht="12" customHeight="1">
      <c r="A8" s="2" t="str">
        <f>"Nov "&amp;RIGHT(A6,4)-1</f>
        <v>Nov 2010</v>
      </c>
      <c r="B8" s="11">
        <v>5819863551</v>
      </c>
      <c r="C8" s="11">
        <v>170706201</v>
      </c>
      <c r="D8" s="11">
        <v>472908001</v>
      </c>
      <c r="E8" s="11">
        <v>11834065.1838</v>
      </c>
      <c r="F8" s="11">
        <v>4645431.4472</v>
      </c>
      <c r="G8" s="11">
        <v>0</v>
      </c>
      <c r="H8" s="11">
        <v>4645431.4472</v>
      </c>
    </row>
    <row r="9" spans="1:8" ht="12" customHeight="1">
      <c r="A9" s="2" t="str">
        <f>"Dec "&amp;RIGHT(A6,4)-1</f>
        <v>Dec 2010</v>
      </c>
      <c r="B9" s="11">
        <v>6792450234</v>
      </c>
      <c r="C9" s="11">
        <v>170706201</v>
      </c>
      <c r="D9" s="11">
        <v>512381295</v>
      </c>
      <c r="E9" s="11">
        <v>11800435.6722</v>
      </c>
      <c r="F9" s="11">
        <v>12475125.8119</v>
      </c>
      <c r="G9" s="11">
        <v>0</v>
      </c>
      <c r="H9" s="11">
        <v>12475125.8119</v>
      </c>
    </row>
    <row r="10" spans="1:8" ht="12" customHeight="1">
      <c r="A10" s="2" t="str">
        <f>"Jan "&amp;RIGHT(A6,4)</f>
        <v>Jan 2011</v>
      </c>
      <c r="B10" s="11">
        <v>5877560503</v>
      </c>
      <c r="C10" s="11">
        <v>170706201</v>
      </c>
      <c r="D10" s="11">
        <v>521139946</v>
      </c>
      <c r="E10" s="11">
        <v>12065013.8433</v>
      </c>
      <c r="F10" s="11">
        <v>4743314.4533</v>
      </c>
      <c r="G10" s="11">
        <v>0</v>
      </c>
      <c r="H10" s="11">
        <v>4743314.4533</v>
      </c>
    </row>
    <row r="11" spans="1:8" ht="12" customHeight="1">
      <c r="A11" s="2" t="str">
        <f>"Feb "&amp;RIGHT(A6,4)</f>
        <v>Feb 2011</v>
      </c>
      <c r="B11" s="11">
        <v>5898393817</v>
      </c>
      <c r="C11" s="11">
        <v>170706201</v>
      </c>
      <c r="D11" s="11">
        <v>509782558</v>
      </c>
      <c r="E11" s="11">
        <v>12511622.3353</v>
      </c>
      <c r="F11" s="11">
        <v>4370146.1412</v>
      </c>
      <c r="G11" s="11">
        <v>0</v>
      </c>
      <c r="H11" s="11">
        <v>4370146.1412</v>
      </c>
    </row>
    <row r="12" spans="1:8" ht="12" customHeight="1">
      <c r="A12" s="2" t="str">
        <f>"Mar "&amp;RIGHT(A6,4)</f>
        <v>Mar 2011</v>
      </c>
      <c r="B12" s="11">
        <v>6890375389</v>
      </c>
      <c r="C12" s="11">
        <v>170706201</v>
      </c>
      <c r="D12" s="11">
        <v>542241221</v>
      </c>
      <c r="E12" s="11">
        <v>13319795.5335</v>
      </c>
      <c r="F12" s="11">
        <v>11861171.2293</v>
      </c>
      <c r="G12" s="11">
        <v>0</v>
      </c>
      <c r="H12" s="11">
        <v>11861171.2293</v>
      </c>
    </row>
    <row r="13" spans="1:8" ht="12" customHeight="1">
      <c r="A13" s="2" t="str">
        <f>"Apr "&amp;RIGHT(A6,4)</f>
        <v>Apr 2011</v>
      </c>
      <c r="B13" s="11">
        <v>5958936644</v>
      </c>
      <c r="C13" s="11">
        <v>170706201</v>
      </c>
      <c r="D13" s="11">
        <v>540746109</v>
      </c>
      <c r="E13" s="11">
        <v>13381054.4292</v>
      </c>
      <c r="F13" s="11">
        <v>4675916.6023</v>
      </c>
      <c r="G13" s="11">
        <v>0</v>
      </c>
      <c r="H13" s="11">
        <v>4675916.6023</v>
      </c>
    </row>
    <row r="14" spans="1:8" ht="12" customHeight="1">
      <c r="A14" s="2" t="str">
        <f>"May "&amp;RIGHT(A6,4)</f>
        <v>May 2011</v>
      </c>
      <c r="B14" s="11">
        <v>6130578249</v>
      </c>
      <c r="C14" s="11">
        <v>170706201</v>
      </c>
      <c r="D14" s="11">
        <v>570902074</v>
      </c>
      <c r="E14" s="11">
        <v>13393319.857</v>
      </c>
      <c r="F14" s="11">
        <v>4723350.1366</v>
      </c>
      <c r="G14" s="11">
        <v>0</v>
      </c>
      <c r="H14" s="11">
        <v>4723350.1366</v>
      </c>
    </row>
    <row r="15" spans="1:8" ht="12" customHeight="1">
      <c r="A15" s="2" t="str">
        <f>"Jun "&amp;RIGHT(A6,4)</f>
        <v>Jun 2011</v>
      </c>
      <c r="B15" s="11">
        <v>6990964928</v>
      </c>
      <c r="C15" s="11">
        <v>170706201</v>
      </c>
      <c r="D15" s="11">
        <v>588831687</v>
      </c>
      <c r="E15" s="11">
        <v>13538614.8911</v>
      </c>
      <c r="F15" s="11">
        <v>14626075.3797</v>
      </c>
      <c r="G15" s="11">
        <v>0</v>
      </c>
      <c r="H15" s="11">
        <v>14626075.3797</v>
      </c>
    </row>
    <row r="16" spans="1:8" ht="12" customHeight="1">
      <c r="A16" s="2" t="str">
        <f>"Jul "&amp;RIGHT(A6,4)</f>
        <v>Jul 2011</v>
      </c>
      <c r="B16" s="11">
        <v>6096949859</v>
      </c>
      <c r="C16" s="11">
        <v>170706201</v>
      </c>
      <c r="D16" s="11">
        <v>573701866</v>
      </c>
      <c r="E16" s="11">
        <v>14356711.4424</v>
      </c>
      <c r="F16" s="11">
        <v>5108055.5225</v>
      </c>
      <c r="G16" s="11">
        <v>386386.8</v>
      </c>
      <c r="H16" s="11">
        <v>5494442.3225</v>
      </c>
    </row>
    <row r="17" spans="1:8" ht="12" customHeight="1">
      <c r="A17" s="2" t="str">
        <f>"Aug "&amp;RIGHT(A6,4)</f>
        <v>Aug 2011</v>
      </c>
      <c r="B17" s="11">
        <v>6140144993</v>
      </c>
      <c r="C17" s="11">
        <v>170706201</v>
      </c>
      <c r="D17" s="11">
        <v>715838738</v>
      </c>
      <c r="E17" s="11">
        <v>14718752.9164</v>
      </c>
      <c r="F17" s="11">
        <v>5132945.0006</v>
      </c>
      <c r="G17" s="11">
        <v>610232.42</v>
      </c>
      <c r="H17" s="11">
        <v>5743177.4206</v>
      </c>
    </row>
    <row r="18" spans="1:8" ht="12" customHeight="1">
      <c r="A18" s="2" t="str">
        <f>"Sep "&amp;RIGHT(A6,4)</f>
        <v>Sep 2011</v>
      </c>
      <c r="B18" s="11">
        <v>7305595845</v>
      </c>
      <c r="C18" s="11">
        <v>170706210</v>
      </c>
      <c r="D18" s="11">
        <v>1176089099</v>
      </c>
      <c r="E18" s="11">
        <v>55776080.5321</v>
      </c>
      <c r="F18" s="11">
        <v>17195559.8392</v>
      </c>
      <c r="G18" s="11">
        <v>710774.52</v>
      </c>
      <c r="H18" s="11">
        <v>17906334.3592</v>
      </c>
    </row>
    <row r="19" spans="1:8" ht="12" customHeight="1">
      <c r="A19" s="12" t="s">
        <v>57</v>
      </c>
      <c r="B19" s="13">
        <v>75689465569</v>
      </c>
      <c r="C19" s="13">
        <v>2048474421</v>
      </c>
      <c r="D19" s="13">
        <v>7169084579</v>
      </c>
      <c r="E19" s="13">
        <v>198497308.0879</v>
      </c>
      <c r="F19" s="13">
        <v>94021324.4548</v>
      </c>
      <c r="G19" s="13">
        <v>1733532.74</v>
      </c>
      <c r="H19" s="13">
        <v>95754857.1948</v>
      </c>
    </row>
    <row r="20" spans="1:8" ht="12" customHeight="1">
      <c r="A20" s="14" t="s">
        <v>398</v>
      </c>
      <c r="B20" s="15">
        <v>56146774872</v>
      </c>
      <c r="C20" s="15">
        <v>1536355809</v>
      </c>
      <c r="D20" s="15">
        <v>4703454876</v>
      </c>
      <c r="E20" s="15">
        <v>113645763.197</v>
      </c>
      <c r="F20" s="15">
        <v>66584764.0925</v>
      </c>
      <c r="G20" s="15">
        <v>26139</v>
      </c>
      <c r="H20" s="15">
        <v>66610903.0925</v>
      </c>
    </row>
    <row r="21" ht="12" customHeight="1">
      <c r="A21" s="3" t="str">
        <f>"FY "&amp;RIGHT(A6,4)+1</f>
        <v>FY 2012</v>
      </c>
    </row>
    <row r="22" spans="1:8" ht="12" customHeight="1">
      <c r="A22" s="2" t="str">
        <f>"Oct "&amp;RIGHT(A6,4)</f>
        <v>Oct 2011</v>
      </c>
      <c r="B22" s="11">
        <v>6246257920</v>
      </c>
      <c r="C22" s="11">
        <v>170853896</v>
      </c>
      <c r="D22" s="11">
        <v>463526538</v>
      </c>
      <c r="E22" s="11">
        <v>14728743.0371</v>
      </c>
      <c r="F22" s="11">
        <v>5234667.5153</v>
      </c>
      <c r="G22" s="11">
        <v>516782.39</v>
      </c>
      <c r="H22" s="11">
        <v>5751449.9053</v>
      </c>
    </row>
    <row r="23" spans="1:8" ht="12" customHeight="1">
      <c r="A23" s="2" t="str">
        <f>"Nov "&amp;RIGHT(A6,4)</f>
        <v>Nov 2011</v>
      </c>
      <c r="B23" s="11">
        <v>6219636272</v>
      </c>
      <c r="C23" s="11">
        <v>170853896</v>
      </c>
      <c r="D23" s="11">
        <v>500737570</v>
      </c>
      <c r="E23" s="11">
        <v>14884043.2973</v>
      </c>
      <c r="F23" s="11">
        <v>5693165.7906</v>
      </c>
      <c r="G23" s="11">
        <v>651132.56</v>
      </c>
      <c r="H23" s="11">
        <v>6344298.3506</v>
      </c>
    </row>
    <row r="24" spans="1:8" ht="12" customHeight="1">
      <c r="A24" s="2" t="str">
        <f>"Dec "&amp;RIGHT(A6,4)</f>
        <v>Dec 2011</v>
      </c>
      <c r="B24" s="11">
        <v>7122955791</v>
      </c>
      <c r="C24" s="11">
        <v>170853896</v>
      </c>
      <c r="D24" s="11">
        <v>544606492</v>
      </c>
      <c r="E24" s="11">
        <v>34795312.2718</v>
      </c>
      <c r="F24" s="11">
        <v>12950015.0108</v>
      </c>
      <c r="G24" s="11">
        <v>0</v>
      </c>
      <c r="H24" s="11">
        <v>12950015.0108</v>
      </c>
    </row>
    <row r="25" spans="1:8" ht="12" customHeight="1">
      <c r="A25" s="2" t="str">
        <f>"Jan "&amp;RIGHT(A6,4)+1</f>
        <v>Jan 2012</v>
      </c>
      <c r="B25" s="11">
        <v>6162756561</v>
      </c>
      <c r="C25" s="11">
        <v>170853896</v>
      </c>
      <c r="D25" s="11">
        <v>559710813</v>
      </c>
      <c r="E25" s="11">
        <v>13978649.7693</v>
      </c>
      <c r="F25" s="11">
        <v>5482265.9172</v>
      </c>
      <c r="G25" s="11">
        <v>22583.4</v>
      </c>
      <c r="H25" s="11">
        <v>5504849.3172</v>
      </c>
    </row>
    <row r="26" spans="1:8" ht="12" customHeight="1">
      <c r="A26" s="2" t="str">
        <f>"Feb "&amp;RIGHT(A6,4)+1</f>
        <v>Feb 2012</v>
      </c>
      <c r="B26" s="11">
        <v>6171646912</v>
      </c>
      <c r="C26" s="11">
        <v>170853896</v>
      </c>
      <c r="D26" s="11">
        <v>552528534</v>
      </c>
      <c r="E26" s="11">
        <v>13954016.2217</v>
      </c>
      <c r="F26" s="11">
        <v>4902323.4226</v>
      </c>
      <c r="G26" s="11" t="s">
        <v>397</v>
      </c>
      <c r="H26" s="11">
        <v>4902323.4226</v>
      </c>
    </row>
    <row r="27" spans="1:8" ht="12" customHeight="1">
      <c r="A27" s="2" t="str">
        <f>"Mar "&amp;RIGHT(A6,4)+1</f>
        <v>Mar 2012</v>
      </c>
      <c r="B27" s="11">
        <v>7179365793</v>
      </c>
      <c r="C27" s="11">
        <v>170853896</v>
      </c>
      <c r="D27" s="11">
        <v>550036337</v>
      </c>
      <c r="E27" s="11">
        <v>22211328.4283</v>
      </c>
      <c r="F27" s="11">
        <v>14509340.0082</v>
      </c>
      <c r="G27" s="11" t="s">
        <v>397</v>
      </c>
      <c r="H27" s="11">
        <v>14509340.0082</v>
      </c>
    </row>
    <row r="28" spans="1:8" ht="12" customHeight="1">
      <c r="A28" s="2" t="str">
        <f>"Apr "&amp;RIGHT(A6,4)+1</f>
        <v>Apr 2012</v>
      </c>
      <c r="B28" s="11">
        <v>6137667782</v>
      </c>
      <c r="C28" s="11">
        <v>170853896</v>
      </c>
      <c r="D28" s="11">
        <v>572662726</v>
      </c>
      <c r="E28" s="11">
        <v>13743140.8204</v>
      </c>
      <c r="F28" s="11">
        <v>5002589.6929</v>
      </c>
      <c r="G28" s="11" t="s">
        <v>397</v>
      </c>
      <c r="H28" s="11">
        <v>5002589.6929</v>
      </c>
    </row>
    <row r="29" spans="1:8" ht="12" customHeight="1">
      <c r="A29" s="2" t="str">
        <f>"May "&amp;RIGHT(A6,4)+1</f>
        <v>May 2012</v>
      </c>
      <c r="B29" s="11">
        <v>6192290997</v>
      </c>
      <c r="C29" s="11">
        <v>170853896</v>
      </c>
      <c r="D29" s="11">
        <v>579123797</v>
      </c>
      <c r="E29" s="11">
        <v>13901754.6369</v>
      </c>
      <c r="F29" s="11">
        <v>5087387.8102</v>
      </c>
      <c r="G29" s="11" t="s">
        <v>397</v>
      </c>
      <c r="H29" s="11">
        <v>5087387.8102</v>
      </c>
    </row>
    <row r="30" spans="1:8" ht="12" customHeight="1">
      <c r="A30" s="2" t="str">
        <f>"Jun "&amp;RIGHT(A6,4)+1</f>
        <v>Jun 2012</v>
      </c>
      <c r="B30" s="11">
        <v>7043147076</v>
      </c>
      <c r="C30" s="11">
        <v>170853896</v>
      </c>
      <c r="D30" s="11">
        <v>794021781</v>
      </c>
      <c r="E30" s="11">
        <v>18757168.2634</v>
      </c>
      <c r="F30" s="11">
        <v>12591960.6767</v>
      </c>
      <c r="G30" s="11" t="s">
        <v>397</v>
      </c>
      <c r="H30" s="11">
        <v>12591960.6767</v>
      </c>
    </row>
    <row r="31" spans="1:8" ht="12" customHeight="1">
      <c r="A31" s="2" t="str">
        <f>"Jul "&amp;RIGHT(A6,4)+1</f>
        <v>Jul 2012</v>
      </c>
      <c r="B31" s="11" t="s">
        <v>397</v>
      </c>
      <c r="C31" s="11" t="s">
        <v>397</v>
      </c>
      <c r="D31" s="11" t="s">
        <v>397</v>
      </c>
      <c r="E31" s="11" t="s">
        <v>397</v>
      </c>
      <c r="F31" s="11" t="s">
        <v>397</v>
      </c>
      <c r="G31" s="11" t="s">
        <v>397</v>
      </c>
      <c r="H31" s="11" t="s">
        <v>397</v>
      </c>
    </row>
    <row r="32" spans="1:8" ht="12" customHeight="1">
      <c r="A32" s="2" t="str">
        <f>"Aug "&amp;RIGHT(A6,4)+1</f>
        <v>Aug 2012</v>
      </c>
      <c r="B32" s="11" t="s">
        <v>397</v>
      </c>
      <c r="C32" s="11" t="s">
        <v>397</v>
      </c>
      <c r="D32" s="11" t="s">
        <v>397</v>
      </c>
      <c r="E32" s="11" t="s">
        <v>397</v>
      </c>
      <c r="F32" s="11" t="s">
        <v>397</v>
      </c>
      <c r="G32" s="11" t="s">
        <v>397</v>
      </c>
      <c r="H32" s="11" t="s">
        <v>397</v>
      </c>
    </row>
    <row r="33" spans="1:8" ht="12" customHeight="1">
      <c r="A33" s="2" t="str">
        <f>"Sep "&amp;RIGHT(A6,4)+1</f>
        <v>Sep 2012</v>
      </c>
      <c r="B33" s="11" t="s">
        <v>397</v>
      </c>
      <c r="C33" s="11" t="s">
        <v>397</v>
      </c>
      <c r="D33" s="11" t="s">
        <v>397</v>
      </c>
      <c r="E33" s="11" t="s">
        <v>397</v>
      </c>
      <c r="F33" s="11" t="s">
        <v>397</v>
      </c>
      <c r="G33" s="11" t="s">
        <v>397</v>
      </c>
      <c r="H33" s="11" t="s">
        <v>397</v>
      </c>
    </row>
    <row r="34" spans="1:8" ht="12" customHeight="1">
      <c r="A34" s="12" t="s">
        <v>57</v>
      </c>
      <c r="B34" s="13">
        <v>58475725104</v>
      </c>
      <c r="C34" s="13">
        <v>1537685064</v>
      </c>
      <c r="D34" s="13">
        <v>5116954588</v>
      </c>
      <c r="E34" s="13">
        <v>160954156.7462</v>
      </c>
      <c r="F34" s="13">
        <v>71453715.8445</v>
      </c>
      <c r="G34" s="13">
        <v>1190498.35</v>
      </c>
      <c r="H34" s="13">
        <v>72644214.1945</v>
      </c>
    </row>
    <row r="35" spans="1:8" ht="12" customHeight="1">
      <c r="A35" s="14" t="str">
        <f>"Total "&amp;MID(A20,7,LEN(A20)-13)&amp;" Months"</f>
        <v>Total 9 Months</v>
      </c>
      <c r="B35" s="15">
        <v>58475725104</v>
      </c>
      <c r="C35" s="15">
        <v>1537685064</v>
      </c>
      <c r="D35" s="15">
        <v>5116954588</v>
      </c>
      <c r="E35" s="15">
        <v>160954156.7462</v>
      </c>
      <c r="F35" s="15">
        <v>71453715.8445</v>
      </c>
      <c r="G35" s="15">
        <v>1190498.35</v>
      </c>
      <c r="H35" s="15">
        <v>72644214.1945</v>
      </c>
    </row>
    <row r="36" spans="1:8" ht="12" customHeight="1">
      <c r="A36" s="33"/>
      <c r="B36" s="33"/>
      <c r="C36" s="33"/>
      <c r="D36" s="33"/>
      <c r="E36" s="33"/>
      <c r="F36" s="33"/>
      <c r="G36" s="33"/>
      <c r="H36" s="33"/>
    </row>
    <row r="37" spans="1:8" ht="176.25" customHeight="1">
      <c r="A37" s="53" t="s">
        <v>385</v>
      </c>
      <c r="B37" s="53"/>
      <c r="C37" s="53"/>
      <c r="D37" s="53"/>
      <c r="E37" s="53"/>
      <c r="F37" s="53"/>
      <c r="G37" s="53"/>
      <c r="H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A37:H37"/>
    <mergeCell ref="B5:H5"/>
    <mergeCell ref="A36:H36"/>
    <mergeCell ref="A1:G1"/>
    <mergeCell ref="A2:G2"/>
    <mergeCell ref="A3:A4"/>
    <mergeCell ref="C3:C4"/>
    <mergeCell ref="D3:E3"/>
    <mergeCell ref="F3:H3"/>
    <mergeCell ref="B3:B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2" sqref="A2:H2"/>
    </sheetView>
  </sheetViews>
  <sheetFormatPr defaultColWidth="9.140625" defaultRowHeight="12.75"/>
  <cols>
    <col min="1" max="1" width="12.140625" style="0" customWidth="1"/>
    <col min="2" max="9" width="11.421875" style="0" customWidth="1"/>
  </cols>
  <sheetData>
    <row r="1" spans="1:9" ht="12" customHeight="1">
      <c r="A1" s="42" t="s">
        <v>394</v>
      </c>
      <c r="B1" s="42"/>
      <c r="C1" s="42"/>
      <c r="D1" s="42"/>
      <c r="E1" s="42"/>
      <c r="F1" s="42"/>
      <c r="G1" s="42"/>
      <c r="H1" s="42"/>
      <c r="I1" s="2" t="s">
        <v>395</v>
      </c>
    </row>
    <row r="2" spans="1:9" ht="12" customHeight="1">
      <c r="A2" s="44" t="s">
        <v>277</v>
      </c>
      <c r="B2" s="44"/>
      <c r="C2" s="44"/>
      <c r="D2" s="44"/>
      <c r="E2" s="44"/>
      <c r="F2" s="44"/>
      <c r="G2" s="44"/>
      <c r="H2" s="44"/>
      <c r="I2" s="1"/>
    </row>
    <row r="3" spans="1:9" ht="24" customHeight="1">
      <c r="A3" s="46" t="s">
        <v>52</v>
      </c>
      <c r="B3" s="48" t="s">
        <v>278</v>
      </c>
      <c r="C3" s="54"/>
      <c r="D3" s="54"/>
      <c r="E3" s="54"/>
      <c r="F3" s="54"/>
      <c r="G3" s="54"/>
      <c r="H3" s="49"/>
      <c r="I3" s="40" t="s">
        <v>54</v>
      </c>
    </row>
    <row r="4" spans="1:9" ht="24" customHeight="1">
      <c r="A4" s="47"/>
      <c r="B4" s="10" t="s">
        <v>197</v>
      </c>
      <c r="C4" s="10" t="s">
        <v>198</v>
      </c>
      <c r="D4" s="10" t="s">
        <v>199</v>
      </c>
      <c r="E4" s="10" t="s">
        <v>180</v>
      </c>
      <c r="F4" s="10" t="s">
        <v>200</v>
      </c>
      <c r="G4" s="10" t="s">
        <v>201</v>
      </c>
      <c r="H4" s="10" t="s">
        <v>57</v>
      </c>
      <c r="I4" s="41"/>
    </row>
    <row r="5" spans="1:9" ht="12" customHeight="1">
      <c r="A5" s="1"/>
      <c r="B5" s="33" t="str">
        <f>REPT("-",90)&amp;" Dollars "&amp;REPT("-",90)</f>
        <v>------------------------------------------------------------------------------------------ Dollars ------------------------------------------------------------------------------------------</v>
      </c>
      <c r="C5" s="33"/>
      <c r="D5" s="33"/>
      <c r="E5" s="33"/>
      <c r="F5" s="33"/>
      <c r="G5" s="33"/>
      <c r="H5" s="33"/>
      <c r="I5" s="33"/>
    </row>
    <row r="6" ht="12" customHeight="1">
      <c r="A6" s="3" t="s">
        <v>396</v>
      </c>
    </row>
    <row r="7" spans="1:9" ht="12" customHeight="1">
      <c r="A7" s="2" t="str">
        <f>"Oct "&amp;RIGHT(A6,4)-1</f>
        <v>Oct 2010</v>
      </c>
      <c r="B7" s="11">
        <v>1238994283.3325</v>
      </c>
      <c r="C7" s="11">
        <v>0</v>
      </c>
      <c r="D7" s="11">
        <v>330963350.12</v>
      </c>
      <c r="E7" s="11">
        <v>215705521.03</v>
      </c>
      <c r="F7" s="11">
        <v>351110.28</v>
      </c>
      <c r="G7" s="11">
        <v>0</v>
      </c>
      <c r="H7" s="11">
        <v>1786014264.7625</v>
      </c>
      <c r="I7" s="11">
        <v>1162179.9775</v>
      </c>
    </row>
    <row r="8" spans="1:9" ht="12" customHeight="1">
      <c r="A8" s="2" t="str">
        <f>"Nov "&amp;RIGHT(A6,4)-1</f>
        <v>Nov 2010</v>
      </c>
      <c r="B8" s="11">
        <v>1120712559.15</v>
      </c>
      <c r="C8" s="11">
        <v>0</v>
      </c>
      <c r="D8" s="11">
        <v>302515229.11</v>
      </c>
      <c r="E8" s="11">
        <v>206615311.51</v>
      </c>
      <c r="F8" s="11">
        <v>278556.38</v>
      </c>
      <c r="G8" s="11">
        <v>0</v>
      </c>
      <c r="H8" s="11">
        <v>1630121656.15</v>
      </c>
      <c r="I8" s="11">
        <v>1059180.4</v>
      </c>
    </row>
    <row r="9" spans="1:9" ht="12" customHeight="1">
      <c r="A9" s="2" t="str">
        <f>"Dec "&amp;RIGHT(A6,4)-1</f>
        <v>Dec 2010</v>
      </c>
      <c r="B9" s="11">
        <v>856647389.8925</v>
      </c>
      <c r="C9" s="11">
        <v>0</v>
      </c>
      <c r="D9" s="11">
        <v>223115371.89</v>
      </c>
      <c r="E9" s="11">
        <v>253857021.6</v>
      </c>
      <c r="F9" s="11">
        <v>2643009.78</v>
      </c>
      <c r="G9" s="11">
        <v>82552198</v>
      </c>
      <c r="H9" s="11">
        <v>1418814991.1625</v>
      </c>
      <c r="I9" s="11">
        <v>827404.94</v>
      </c>
    </row>
    <row r="10" spans="1:9" ht="12" customHeight="1">
      <c r="A10" s="2" t="str">
        <f>"Jan "&amp;RIGHT(A6,4)</f>
        <v>Jan 2011</v>
      </c>
      <c r="B10" s="11">
        <v>1134559410.455</v>
      </c>
      <c r="C10" s="11">
        <v>0</v>
      </c>
      <c r="D10" s="11">
        <v>284885542.5</v>
      </c>
      <c r="E10" s="11">
        <v>200845415.38</v>
      </c>
      <c r="F10" s="11">
        <v>247084.19</v>
      </c>
      <c r="G10" s="11">
        <v>0</v>
      </c>
      <c r="H10" s="11">
        <v>1620537452.525</v>
      </c>
      <c r="I10" s="11">
        <v>1085004.3175</v>
      </c>
    </row>
    <row r="11" spans="1:9" ht="12" customHeight="1">
      <c r="A11" s="2" t="str">
        <f>"Feb "&amp;RIGHT(A6,4)</f>
        <v>Feb 2011</v>
      </c>
      <c r="B11" s="11">
        <v>1107821809.8975</v>
      </c>
      <c r="C11" s="11">
        <v>0</v>
      </c>
      <c r="D11" s="11">
        <v>286112742.7</v>
      </c>
      <c r="E11" s="11">
        <v>197344822.15</v>
      </c>
      <c r="F11" s="11">
        <v>252203.94</v>
      </c>
      <c r="G11" s="11">
        <v>0</v>
      </c>
      <c r="H11" s="11">
        <v>1591531578.6875</v>
      </c>
      <c r="I11" s="11">
        <v>979962.51</v>
      </c>
    </row>
    <row r="12" spans="1:9" ht="12" customHeight="1">
      <c r="A12" s="2" t="str">
        <f>"Mar "&amp;RIGHT(A6,4)</f>
        <v>Mar 2011</v>
      </c>
      <c r="B12" s="11">
        <v>1277938379.7075</v>
      </c>
      <c r="C12" s="11">
        <v>0</v>
      </c>
      <c r="D12" s="11">
        <v>348431990.92</v>
      </c>
      <c r="E12" s="11">
        <v>311767565.22</v>
      </c>
      <c r="F12" s="11">
        <v>2835026.06</v>
      </c>
      <c r="G12" s="11">
        <v>54149078</v>
      </c>
      <c r="H12" s="11">
        <v>1995122039.9075</v>
      </c>
      <c r="I12" s="11">
        <v>1161783.495</v>
      </c>
    </row>
    <row r="13" spans="1:9" ht="12" customHeight="1">
      <c r="A13" s="2" t="str">
        <f>"Apr "&amp;RIGHT(A6,4)</f>
        <v>Apr 2011</v>
      </c>
      <c r="B13" s="11">
        <v>1051819869.98</v>
      </c>
      <c r="C13" s="11">
        <v>0</v>
      </c>
      <c r="D13" s="11">
        <v>303387923.12</v>
      </c>
      <c r="E13" s="11">
        <v>216060108.65</v>
      </c>
      <c r="F13" s="11">
        <v>349916.08</v>
      </c>
      <c r="G13" s="11">
        <v>0</v>
      </c>
      <c r="H13" s="11">
        <v>1571617817.83</v>
      </c>
      <c r="I13" s="11">
        <v>989974.585</v>
      </c>
    </row>
    <row r="14" spans="1:9" ht="12" customHeight="1">
      <c r="A14" s="2" t="str">
        <f>"May "&amp;RIGHT(A6,4)</f>
        <v>May 2011</v>
      </c>
      <c r="B14" s="11">
        <v>1136061648.0225</v>
      </c>
      <c r="C14" s="11">
        <v>0</v>
      </c>
      <c r="D14" s="11">
        <v>343632416.77</v>
      </c>
      <c r="E14" s="11">
        <v>221086964.51</v>
      </c>
      <c r="F14" s="11">
        <v>1046814.18</v>
      </c>
      <c r="G14" s="11">
        <v>0</v>
      </c>
      <c r="H14" s="11">
        <v>1701827843.4825</v>
      </c>
      <c r="I14" s="11">
        <v>1145931.5975</v>
      </c>
    </row>
    <row r="15" spans="1:9" ht="12" customHeight="1">
      <c r="A15" s="2" t="str">
        <f>"Jun "&amp;RIGHT(A6,4)</f>
        <v>Jun 2011</v>
      </c>
      <c r="B15" s="11">
        <v>329513395.3425</v>
      </c>
      <c r="C15" s="11">
        <v>0</v>
      </c>
      <c r="D15" s="11">
        <v>97594701.17</v>
      </c>
      <c r="E15" s="11">
        <v>256274570.95</v>
      </c>
      <c r="F15" s="11">
        <v>124197803.96</v>
      </c>
      <c r="G15" s="11">
        <v>61110477</v>
      </c>
      <c r="H15" s="11">
        <v>868690948.4225</v>
      </c>
      <c r="I15" s="11">
        <v>723068.675</v>
      </c>
    </row>
    <row r="16" spans="1:9" ht="12" customHeight="1">
      <c r="A16" s="2" t="str">
        <f>"Jul "&amp;RIGHT(A6,4)</f>
        <v>Jul 2011</v>
      </c>
      <c r="B16" s="11">
        <v>124735597.725</v>
      </c>
      <c r="C16" s="11">
        <v>0</v>
      </c>
      <c r="D16" s="11">
        <v>18041952.44</v>
      </c>
      <c r="E16" s="11">
        <v>171846839.31</v>
      </c>
      <c r="F16" s="11">
        <v>148978813.33</v>
      </c>
      <c r="G16" s="11">
        <v>0</v>
      </c>
      <c r="H16" s="11">
        <v>463603202.805</v>
      </c>
      <c r="I16" s="11">
        <v>1186278.9</v>
      </c>
    </row>
    <row r="17" spans="1:9" ht="12" customHeight="1">
      <c r="A17" s="2" t="str">
        <f>"Aug "&amp;RIGHT(A6,4)</f>
        <v>Aug 2011</v>
      </c>
      <c r="B17" s="11">
        <v>550529001.8775</v>
      </c>
      <c r="C17" s="11">
        <v>0</v>
      </c>
      <c r="D17" s="11">
        <v>134495300.8</v>
      </c>
      <c r="E17" s="11">
        <v>200428773.92</v>
      </c>
      <c r="F17" s="11">
        <v>61545473.6</v>
      </c>
      <c r="G17" s="11">
        <v>0</v>
      </c>
      <c r="H17" s="11">
        <v>946998550.1975</v>
      </c>
      <c r="I17" s="11">
        <v>725587.32</v>
      </c>
    </row>
    <row r="18" spans="1:9" ht="12" customHeight="1">
      <c r="A18" s="2" t="str">
        <f>"Sep "&amp;RIGHT(A6,4)</f>
        <v>Sep 2011</v>
      </c>
      <c r="B18" s="11">
        <v>1375361897.1575</v>
      </c>
      <c r="C18" s="11">
        <v>0</v>
      </c>
      <c r="D18" s="11">
        <v>361053833.49</v>
      </c>
      <c r="E18" s="11">
        <v>272614877.62</v>
      </c>
      <c r="F18" s="11">
        <v>30185216.25</v>
      </c>
      <c r="G18" s="11">
        <v>228436541</v>
      </c>
      <c r="H18" s="11">
        <v>2267652365.5175</v>
      </c>
      <c r="I18" s="11">
        <v>1247005.9</v>
      </c>
    </row>
    <row r="19" spans="1:9" ht="12" customHeight="1">
      <c r="A19" s="12" t="s">
        <v>57</v>
      </c>
      <c r="B19" s="13">
        <v>11304695242.54</v>
      </c>
      <c r="C19" s="13">
        <v>0</v>
      </c>
      <c r="D19" s="13">
        <v>3034230355.03</v>
      </c>
      <c r="E19" s="13">
        <v>2724447791.85</v>
      </c>
      <c r="F19" s="13">
        <v>372911028.03</v>
      </c>
      <c r="G19" s="13">
        <v>426248294</v>
      </c>
      <c r="H19" s="13">
        <v>17862532711.45</v>
      </c>
      <c r="I19" s="13">
        <v>12293362.6175</v>
      </c>
    </row>
    <row r="20" spans="1:9" ht="12" customHeight="1">
      <c r="A20" s="14" t="s">
        <v>398</v>
      </c>
      <c r="B20" s="15">
        <v>9254068745.78</v>
      </c>
      <c r="C20" s="15">
        <v>0</v>
      </c>
      <c r="D20" s="15">
        <v>2520639268.3</v>
      </c>
      <c r="E20" s="15">
        <v>2079557301</v>
      </c>
      <c r="F20" s="15">
        <v>132201524.85</v>
      </c>
      <c r="G20" s="15">
        <v>197811753</v>
      </c>
      <c r="H20" s="15">
        <v>14184278592.93</v>
      </c>
      <c r="I20" s="15">
        <v>9134490.4975</v>
      </c>
    </row>
    <row r="21" ht="12" customHeight="1">
      <c r="A21" s="3" t="str">
        <f>"FY "&amp;RIGHT(A6,4)+1</f>
        <v>FY 2012</v>
      </c>
    </row>
    <row r="22" spans="1:9" ht="12" customHeight="1">
      <c r="A22" s="2" t="str">
        <f>"Oct "&amp;RIGHT(A6,4)</f>
        <v>Oct 2011</v>
      </c>
      <c r="B22" s="11">
        <v>1311783501.4225</v>
      </c>
      <c r="C22" s="11">
        <v>0</v>
      </c>
      <c r="D22" s="11">
        <v>354321729.73</v>
      </c>
      <c r="E22" s="11">
        <v>223302142.31</v>
      </c>
      <c r="F22" s="11">
        <v>770935.16</v>
      </c>
      <c r="G22" s="11" t="s">
        <v>397</v>
      </c>
      <c r="H22" s="11">
        <v>1890178308.6225</v>
      </c>
      <c r="I22" s="11">
        <v>1206789.195</v>
      </c>
    </row>
    <row r="23" spans="1:9" ht="12" customHeight="1">
      <c r="A23" s="2" t="str">
        <f>"Nov "&amp;RIGHT(A6,4)</f>
        <v>Nov 2011</v>
      </c>
      <c r="B23" s="11">
        <v>1175598869.375</v>
      </c>
      <c r="C23" s="11">
        <v>0</v>
      </c>
      <c r="D23" s="11">
        <v>332636145.45</v>
      </c>
      <c r="E23" s="11">
        <v>215150690.02</v>
      </c>
      <c r="F23" s="11">
        <v>307162.25</v>
      </c>
      <c r="G23" s="11" t="s">
        <v>397</v>
      </c>
      <c r="H23" s="11">
        <v>1723692867.095</v>
      </c>
      <c r="I23" s="11">
        <v>1094802.925</v>
      </c>
    </row>
    <row r="24" spans="1:9" ht="12" customHeight="1">
      <c r="A24" s="2" t="str">
        <f>"Dec "&amp;RIGHT(A6,4)</f>
        <v>Dec 2011</v>
      </c>
      <c r="B24" s="11">
        <v>949911190.3975</v>
      </c>
      <c r="C24" s="11">
        <v>0</v>
      </c>
      <c r="D24" s="11">
        <v>251450862.49</v>
      </c>
      <c r="E24" s="11">
        <v>254265201.91</v>
      </c>
      <c r="F24" s="11">
        <v>1924409.52</v>
      </c>
      <c r="G24" s="11">
        <v>96236694</v>
      </c>
      <c r="H24" s="11">
        <v>1553788358.3175</v>
      </c>
      <c r="I24" s="11">
        <v>873976.195</v>
      </c>
    </row>
    <row r="25" spans="1:9" ht="12" customHeight="1">
      <c r="A25" s="2" t="str">
        <f>"Jan "&amp;RIGHT(A6,4)+1</f>
        <v>Jan 2012</v>
      </c>
      <c r="B25" s="11">
        <v>1227028120.1275</v>
      </c>
      <c r="C25" s="11">
        <v>0</v>
      </c>
      <c r="D25" s="11">
        <v>336852566.45</v>
      </c>
      <c r="E25" s="11">
        <v>221803208.16</v>
      </c>
      <c r="F25" s="11">
        <v>299913.71</v>
      </c>
      <c r="G25" s="11" t="s">
        <v>397</v>
      </c>
      <c r="H25" s="11">
        <v>1785983808.4475</v>
      </c>
      <c r="I25" s="11">
        <v>1190934.33</v>
      </c>
    </row>
    <row r="26" spans="1:9" ht="12" customHeight="1">
      <c r="A26" s="2" t="str">
        <f>"Feb "&amp;RIGHT(A6,4)+1</f>
        <v>Feb 2012</v>
      </c>
      <c r="B26" s="11">
        <v>1227906293.43</v>
      </c>
      <c r="C26" s="11">
        <v>0</v>
      </c>
      <c r="D26" s="11">
        <v>354017327.53</v>
      </c>
      <c r="E26" s="11">
        <v>225239366.78</v>
      </c>
      <c r="F26" s="11">
        <v>317269.12</v>
      </c>
      <c r="G26" s="11" t="s">
        <v>397</v>
      </c>
      <c r="H26" s="11">
        <v>1807480256.86</v>
      </c>
      <c r="I26" s="11">
        <v>1144399.93</v>
      </c>
    </row>
    <row r="27" spans="1:9" ht="12" customHeight="1">
      <c r="A27" s="2" t="str">
        <f>"Mar "&amp;RIGHT(A6,4)+1</f>
        <v>Mar 2012</v>
      </c>
      <c r="B27" s="11">
        <v>1211666626.585</v>
      </c>
      <c r="C27" s="11">
        <v>0</v>
      </c>
      <c r="D27" s="11">
        <v>358443524.11</v>
      </c>
      <c r="E27" s="11">
        <v>307112973.67</v>
      </c>
      <c r="F27" s="11">
        <v>2253296.44</v>
      </c>
      <c r="G27" s="11">
        <v>74271357</v>
      </c>
      <c r="H27" s="11">
        <v>1953747777.805</v>
      </c>
      <c r="I27" s="11">
        <v>1153347.265</v>
      </c>
    </row>
    <row r="28" spans="1:9" ht="12" customHeight="1">
      <c r="A28" s="2" t="str">
        <f>"Apr "&amp;RIGHT(A6,4)+1</f>
        <v>Apr 2012</v>
      </c>
      <c r="B28" s="11">
        <v>1060426095.0675</v>
      </c>
      <c r="C28" s="11">
        <v>0</v>
      </c>
      <c r="D28" s="11">
        <v>324775031.68</v>
      </c>
      <c r="E28" s="11">
        <v>224853912.87</v>
      </c>
      <c r="F28" s="11">
        <v>368268.46</v>
      </c>
      <c r="G28" s="11" t="s">
        <v>397</v>
      </c>
      <c r="H28" s="11">
        <v>1610423308.0775</v>
      </c>
      <c r="I28" s="11">
        <v>1023725.745</v>
      </c>
    </row>
    <row r="29" spans="1:9" ht="12" customHeight="1">
      <c r="A29" s="2" t="str">
        <f>"May "&amp;RIGHT(A6,4)+1</f>
        <v>May 2012</v>
      </c>
      <c r="B29" s="11">
        <v>1158748055.415</v>
      </c>
      <c r="C29" s="11">
        <v>0</v>
      </c>
      <c r="D29" s="11">
        <v>365130502.54</v>
      </c>
      <c r="E29" s="11">
        <v>235840171.24</v>
      </c>
      <c r="F29" s="11">
        <v>2215855.62</v>
      </c>
      <c r="G29" s="11" t="s">
        <v>397</v>
      </c>
      <c r="H29" s="11">
        <v>1761934584.815</v>
      </c>
      <c r="I29" s="11">
        <v>1251475.73</v>
      </c>
    </row>
    <row r="30" spans="1:9" ht="12" customHeight="1">
      <c r="A30" s="2" t="str">
        <f>"Jun "&amp;RIGHT(A6,4)+1</f>
        <v>Jun 2012</v>
      </c>
      <c r="B30" s="11">
        <v>295163271.2794</v>
      </c>
      <c r="C30" s="11">
        <v>0</v>
      </c>
      <c r="D30" s="11">
        <v>91396975.9838</v>
      </c>
      <c r="E30" s="11">
        <v>269141369.26</v>
      </c>
      <c r="F30" s="11">
        <v>133630620.18</v>
      </c>
      <c r="G30" s="11">
        <v>69846817</v>
      </c>
      <c r="H30" s="11">
        <v>859179053.7032</v>
      </c>
      <c r="I30" s="11">
        <v>806237.1101</v>
      </c>
    </row>
    <row r="31" spans="1:9" ht="12" customHeight="1">
      <c r="A31" s="2" t="str">
        <f>"Jul "&amp;RIGHT(A6,4)+1</f>
        <v>Jul 2012</v>
      </c>
      <c r="B31" s="11" t="s">
        <v>397</v>
      </c>
      <c r="C31" s="11" t="s">
        <v>397</v>
      </c>
      <c r="D31" s="11" t="s">
        <v>397</v>
      </c>
      <c r="E31" s="11" t="s">
        <v>397</v>
      </c>
      <c r="F31" s="11" t="s">
        <v>397</v>
      </c>
      <c r="G31" s="11" t="s">
        <v>397</v>
      </c>
      <c r="H31" s="11" t="s">
        <v>397</v>
      </c>
      <c r="I31" s="11" t="s">
        <v>397</v>
      </c>
    </row>
    <row r="32" spans="1:9" ht="12" customHeight="1">
      <c r="A32" s="2" t="str">
        <f>"Aug "&amp;RIGHT(A6,4)+1</f>
        <v>Aug 2012</v>
      </c>
      <c r="B32" s="11" t="s">
        <v>397</v>
      </c>
      <c r="C32" s="11" t="s">
        <v>397</v>
      </c>
      <c r="D32" s="11" t="s">
        <v>397</v>
      </c>
      <c r="E32" s="11" t="s">
        <v>397</v>
      </c>
      <c r="F32" s="11" t="s">
        <v>397</v>
      </c>
      <c r="G32" s="11" t="s">
        <v>397</v>
      </c>
      <c r="H32" s="11" t="s">
        <v>397</v>
      </c>
      <c r="I32" s="11" t="s">
        <v>397</v>
      </c>
    </row>
    <row r="33" spans="1:9" ht="12" customHeight="1">
      <c r="A33" s="2" t="str">
        <f>"Sep "&amp;RIGHT(A6,4)+1</f>
        <v>Sep 2012</v>
      </c>
      <c r="B33" s="11" t="s">
        <v>397</v>
      </c>
      <c r="C33" s="11" t="s">
        <v>397</v>
      </c>
      <c r="D33" s="11" t="s">
        <v>397</v>
      </c>
      <c r="E33" s="11" t="s">
        <v>397</v>
      </c>
      <c r="F33" s="11" t="s">
        <v>397</v>
      </c>
      <c r="G33" s="11" t="s">
        <v>397</v>
      </c>
      <c r="H33" s="11" t="s">
        <v>397</v>
      </c>
      <c r="I33" s="11" t="s">
        <v>397</v>
      </c>
    </row>
    <row r="34" spans="1:9" ht="12" customHeight="1">
      <c r="A34" s="12" t="s">
        <v>57</v>
      </c>
      <c r="B34" s="13">
        <v>9618232023.0994</v>
      </c>
      <c r="C34" s="13">
        <v>0</v>
      </c>
      <c r="D34" s="13">
        <v>2769024665.9638</v>
      </c>
      <c r="E34" s="13">
        <v>2176709036.22</v>
      </c>
      <c r="F34" s="13">
        <v>142087730.46</v>
      </c>
      <c r="G34" s="13">
        <v>240354868</v>
      </c>
      <c r="H34" s="13">
        <v>14946408323.7432</v>
      </c>
      <c r="I34" s="13">
        <v>9745688.4251</v>
      </c>
    </row>
    <row r="35" spans="1:9" ht="12" customHeight="1">
      <c r="A35" s="14" t="str">
        <f>"Total "&amp;MID(A20,7,LEN(A20)-13)&amp;" Months"</f>
        <v>Total 9 Months</v>
      </c>
      <c r="B35" s="15">
        <v>9618232023.0994</v>
      </c>
      <c r="C35" s="15">
        <v>0</v>
      </c>
      <c r="D35" s="15">
        <v>2769024665.9638</v>
      </c>
      <c r="E35" s="15">
        <v>2176709036.22</v>
      </c>
      <c r="F35" s="15">
        <v>142087730.46</v>
      </c>
      <c r="G35" s="15">
        <v>240354868</v>
      </c>
      <c r="H35" s="15">
        <v>14946408323.7432</v>
      </c>
      <c r="I35" s="15">
        <v>9745688.4251</v>
      </c>
    </row>
    <row r="36" spans="1:9" ht="12" customHeight="1">
      <c r="A36" s="33"/>
      <c r="B36" s="33"/>
      <c r="C36" s="33"/>
      <c r="D36" s="33"/>
      <c r="E36" s="33"/>
      <c r="F36" s="33"/>
      <c r="G36" s="33"/>
      <c r="H36" s="33"/>
      <c r="I36" s="33"/>
    </row>
    <row r="37" spans="1:9" ht="85.5" customHeight="1">
      <c r="A37" s="53" t="s">
        <v>374</v>
      </c>
      <c r="B37" s="53"/>
      <c r="C37" s="53"/>
      <c r="D37" s="53"/>
      <c r="E37" s="53"/>
      <c r="F37" s="53"/>
      <c r="G37" s="53"/>
      <c r="H37" s="53"/>
      <c r="I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8">
    <mergeCell ref="A36:I36"/>
    <mergeCell ref="A37:I37"/>
    <mergeCell ref="A1:H1"/>
    <mergeCell ref="A2:H2"/>
    <mergeCell ref="A3:A4"/>
    <mergeCell ref="B3:H3"/>
    <mergeCell ref="I3:I4"/>
    <mergeCell ref="B5:I5"/>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showGridLines="0" zoomScalePageLayoutView="0" workbookViewId="0" topLeftCell="A1">
      <selection activeCell="A1" sqref="A1:I1"/>
    </sheetView>
  </sheetViews>
  <sheetFormatPr defaultColWidth="9.140625" defaultRowHeight="12.75"/>
  <cols>
    <col min="1" max="5" width="11.421875" style="0" customWidth="1"/>
    <col min="6" max="7" width="12.28125" style="0" customWidth="1"/>
    <col min="8" max="8" width="12.421875" style="0" customWidth="1"/>
    <col min="9" max="10" width="11.421875" style="0" customWidth="1"/>
  </cols>
  <sheetData>
    <row r="1" spans="1:10" ht="12" customHeight="1">
      <c r="A1" s="42" t="s">
        <v>394</v>
      </c>
      <c r="B1" s="42"/>
      <c r="C1" s="42"/>
      <c r="D1" s="42"/>
      <c r="E1" s="42"/>
      <c r="F1" s="42"/>
      <c r="G1" s="42"/>
      <c r="H1" s="42"/>
      <c r="I1" s="42"/>
      <c r="J1" s="2" t="s">
        <v>395</v>
      </c>
    </row>
    <row r="2" spans="1:10" ht="12" customHeight="1">
      <c r="A2" s="44" t="s">
        <v>343</v>
      </c>
      <c r="B2" s="44"/>
      <c r="C2" s="44"/>
      <c r="D2" s="44"/>
      <c r="E2" s="44"/>
      <c r="F2" s="44"/>
      <c r="G2" s="44"/>
      <c r="H2" s="44"/>
      <c r="I2" s="44"/>
      <c r="J2" s="1"/>
    </row>
    <row r="3" spans="1:10" ht="24" customHeight="1">
      <c r="A3" s="46" t="s">
        <v>52</v>
      </c>
      <c r="B3" s="48" t="s">
        <v>206</v>
      </c>
      <c r="C3" s="49"/>
      <c r="D3" s="48" t="s">
        <v>58</v>
      </c>
      <c r="E3" s="49"/>
      <c r="F3" s="38" t="s">
        <v>207</v>
      </c>
      <c r="G3" s="38" t="s">
        <v>387</v>
      </c>
      <c r="H3" s="38" t="s">
        <v>59</v>
      </c>
      <c r="I3" s="38" t="s">
        <v>386</v>
      </c>
      <c r="J3" s="40" t="s">
        <v>60</v>
      </c>
    </row>
    <row r="4" spans="1:10" ht="24" customHeight="1">
      <c r="A4" s="47"/>
      <c r="B4" s="10" t="s">
        <v>61</v>
      </c>
      <c r="C4" s="10" t="s">
        <v>62</v>
      </c>
      <c r="D4" s="10" t="s">
        <v>63</v>
      </c>
      <c r="E4" s="10" t="s">
        <v>222</v>
      </c>
      <c r="F4" s="39"/>
      <c r="G4" s="52"/>
      <c r="H4" s="39"/>
      <c r="I4" s="39"/>
      <c r="J4" s="41"/>
    </row>
    <row r="5" spans="1:10" ht="12" customHeight="1">
      <c r="A5" s="1"/>
      <c r="B5" s="33" t="str">
        <f>REPT("-",17)&amp;" Number "&amp;REPT("-",17)</f>
        <v>----------------- Number -----------------</v>
      </c>
      <c r="C5" s="33"/>
      <c r="D5" s="33" t="str">
        <f>REPT("-",67)&amp;" Dollars "&amp;REPT("-",67)</f>
        <v>------------------------------------------------------------------- Dollars -------------------------------------------------------------------</v>
      </c>
      <c r="E5" s="33"/>
      <c r="F5" s="33"/>
      <c r="G5" s="33"/>
      <c r="H5" s="33"/>
      <c r="I5" s="33"/>
      <c r="J5" s="33"/>
    </row>
    <row r="6" ht="12" customHeight="1">
      <c r="A6" s="3" t="s">
        <v>396</v>
      </c>
    </row>
    <row r="7" spans="1:10" ht="12" customHeight="1">
      <c r="A7" s="2" t="str">
        <f>"Oct "&amp;RIGHT(A6,4)-1</f>
        <v>Oct 2010</v>
      </c>
      <c r="B7" s="11">
        <v>20183177</v>
      </c>
      <c r="C7" s="11">
        <v>43201052</v>
      </c>
      <c r="D7" s="16">
        <v>133.7544</v>
      </c>
      <c r="E7" s="11">
        <v>5778329641</v>
      </c>
      <c r="F7" s="11" t="s">
        <v>397</v>
      </c>
      <c r="G7" s="11" t="s">
        <v>397</v>
      </c>
      <c r="H7" s="11" t="s">
        <v>397</v>
      </c>
      <c r="I7" s="11">
        <v>9321916</v>
      </c>
      <c r="J7" s="11">
        <v>5787651557</v>
      </c>
    </row>
    <row r="8" spans="1:10" ht="12" customHeight="1">
      <c r="A8" s="2" t="str">
        <f>"Nov "&amp;RIGHT(A6,4)-1</f>
        <v>Nov 2010</v>
      </c>
      <c r="B8" s="11">
        <v>20404895</v>
      </c>
      <c r="C8" s="11">
        <v>43596084</v>
      </c>
      <c r="D8" s="16">
        <v>133.2813</v>
      </c>
      <c r="E8" s="11">
        <v>5810541635</v>
      </c>
      <c r="F8" s="11" t="s">
        <v>397</v>
      </c>
      <c r="G8" s="11" t="s">
        <v>397</v>
      </c>
      <c r="H8" s="11" t="s">
        <v>397</v>
      </c>
      <c r="I8" s="11">
        <v>9321916</v>
      </c>
      <c r="J8" s="11">
        <v>5819863551</v>
      </c>
    </row>
    <row r="9" spans="1:10" ht="12" customHeight="1">
      <c r="A9" s="2" t="str">
        <f>"Dec "&amp;RIGHT(A6,4)-1</f>
        <v>Dec 2010</v>
      </c>
      <c r="B9" s="11">
        <v>20668184</v>
      </c>
      <c r="C9" s="11">
        <v>44082361</v>
      </c>
      <c r="D9" s="16">
        <v>133.6012</v>
      </c>
      <c r="E9" s="11">
        <v>5889455566</v>
      </c>
      <c r="F9" s="11">
        <v>776397867</v>
      </c>
      <c r="G9" s="11">
        <v>33591103</v>
      </c>
      <c r="H9" s="11">
        <v>83683782</v>
      </c>
      <c r="I9" s="11">
        <v>9321916</v>
      </c>
      <c r="J9" s="11">
        <v>6792450234</v>
      </c>
    </row>
    <row r="10" spans="1:10" ht="12" customHeight="1">
      <c r="A10" s="2" t="str">
        <f>"Jan "&amp;RIGHT(A6,4)</f>
        <v>Jan 2011</v>
      </c>
      <c r="B10" s="11">
        <v>20748799</v>
      </c>
      <c r="C10" s="11">
        <v>44187874</v>
      </c>
      <c r="D10" s="16">
        <v>132.802</v>
      </c>
      <c r="E10" s="11">
        <v>5868238587</v>
      </c>
      <c r="F10" s="11" t="s">
        <v>397</v>
      </c>
      <c r="G10" s="11" t="s">
        <v>397</v>
      </c>
      <c r="H10" s="11" t="s">
        <v>397</v>
      </c>
      <c r="I10" s="11">
        <v>9321916</v>
      </c>
      <c r="J10" s="11">
        <v>5877560503</v>
      </c>
    </row>
    <row r="11" spans="1:10" ht="12" customHeight="1">
      <c r="A11" s="2" t="str">
        <f>"Feb "&amp;RIGHT(A6,4)</f>
        <v>Feb 2011</v>
      </c>
      <c r="B11" s="11">
        <v>20791408</v>
      </c>
      <c r="C11" s="11">
        <v>44199479</v>
      </c>
      <c r="D11" s="16">
        <v>133.2385</v>
      </c>
      <c r="E11" s="11">
        <v>5889071901</v>
      </c>
      <c r="F11" s="11" t="s">
        <v>397</v>
      </c>
      <c r="G11" s="11" t="s">
        <v>397</v>
      </c>
      <c r="H11" s="11" t="s">
        <v>397</v>
      </c>
      <c r="I11" s="11">
        <v>9321916</v>
      </c>
      <c r="J11" s="11">
        <v>5898393817</v>
      </c>
    </row>
    <row r="12" spans="1:10" ht="12" customHeight="1">
      <c r="A12" s="2" t="str">
        <f>"Mar "&amp;RIGHT(A6,4)</f>
        <v>Mar 2011</v>
      </c>
      <c r="B12" s="11">
        <v>21045909</v>
      </c>
      <c r="C12" s="11">
        <v>44587275</v>
      </c>
      <c r="D12" s="16">
        <v>134.203</v>
      </c>
      <c r="E12" s="11">
        <v>5983748199</v>
      </c>
      <c r="F12" s="11">
        <v>749761862</v>
      </c>
      <c r="G12" s="11">
        <v>82227118</v>
      </c>
      <c r="H12" s="11">
        <v>65316294</v>
      </c>
      <c r="I12" s="11">
        <v>9321916</v>
      </c>
      <c r="J12" s="11">
        <v>6890375389</v>
      </c>
    </row>
    <row r="13" spans="1:10" ht="12" customHeight="1">
      <c r="A13" s="2" t="str">
        <f>"Apr "&amp;RIGHT(A6,4)</f>
        <v>Apr 2011</v>
      </c>
      <c r="B13" s="11">
        <v>21071176</v>
      </c>
      <c r="C13" s="11">
        <v>44647781</v>
      </c>
      <c r="D13" s="16">
        <v>133.2567</v>
      </c>
      <c r="E13" s="11">
        <v>5949614728</v>
      </c>
      <c r="F13" s="11" t="s">
        <v>397</v>
      </c>
      <c r="G13" s="11" t="s">
        <v>397</v>
      </c>
      <c r="H13" s="11" t="s">
        <v>397</v>
      </c>
      <c r="I13" s="11">
        <v>9321916</v>
      </c>
      <c r="J13" s="11">
        <v>5958936644</v>
      </c>
    </row>
    <row r="14" spans="1:10" ht="12" customHeight="1">
      <c r="A14" s="2" t="str">
        <f>"May "&amp;RIGHT(A6,4)</f>
        <v>May 2011</v>
      </c>
      <c r="B14" s="11">
        <v>21435915</v>
      </c>
      <c r="C14" s="11">
        <v>45410683</v>
      </c>
      <c r="D14" s="16">
        <v>134.7977</v>
      </c>
      <c r="E14" s="11">
        <v>6121256333</v>
      </c>
      <c r="F14" s="11" t="s">
        <v>397</v>
      </c>
      <c r="G14" s="11" t="s">
        <v>397</v>
      </c>
      <c r="H14" s="11" t="s">
        <v>397</v>
      </c>
      <c r="I14" s="11">
        <v>9321916</v>
      </c>
      <c r="J14" s="11">
        <v>6130578249</v>
      </c>
    </row>
    <row r="15" spans="1:10" ht="12" customHeight="1">
      <c r="A15" s="2" t="str">
        <f>"Jun "&amp;RIGHT(A6,4)</f>
        <v>Jun 2011</v>
      </c>
      <c r="B15" s="11">
        <v>21394401</v>
      </c>
      <c r="C15" s="11">
        <v>45183927</v>
      </c>
      <c r="D15" s="16">
        <v>133.6581</v>
      </c>
      <c r="E15" s="11">
        <v>6039197177</v>
      </c>
      <c r="F15" s="11">
        <v>780747288</v>
      </c>
      <c r="G15" s="11">
        <v>39294232</v>
      </c>
      <c r="H15" s="11">
        <v>122404315</v>
      </c>
      <c r="I15" s="11">
        <v>9321916</v>
      </c>
      <c r="J15" s="11">
        <v>6990964928</v>
      </c>
    </row>
    <row r="16" spans="1:10" ht="12" customHeight="1">
      <c r="A16" s="2" t="str">
        <f>"Jul "&amp;RIGHT(A6,4)</f>
        <v>Jul 2011</v>
      </c>
      <c r="B16" s="11">
        <v>21458822</v>
      </c>
      <c r="C16" s="11">
        <v>45345473</v>
      </c>
      <c r="D16" s="16">
        <v>134.25</v>
      </c>
      <c r="E16" s="11">
        <v>6087627943</v>
      </c>
      <c r="F16" s="11" t="s">
        <v>397</v>
      </c>
      <c r="G16" s="11" t="s">
        <v>397</v>
      </c>
      <c r="H16" s="11" t="s">
        <v>397</v>
      </c>
      <c r="I16" s="11">
        <v>9321916</v>
      </c>
      <c r="J16" s="11">
        <v>6096949859</v>
      </c>
    </row>
    <row r="17" spans="1:10" ht="12" customHeight="1">
      <c r="A17" s="2" t="str">
        <f>"Aug "&amp;RIGHT(A6,4)</f>
        <v>Aug 2011</v>
      </c>
      <c r="B17" s="11">
        <v>21723850</v>
      </c>
      <c r="C17" s="11">
        <v>45794474</v>
      </c>
      <c r="D17" s="16">
        <v>133.8769</v>
      </c>
      <c r="E17" s="11">
        <v>6130823077</v>
      </c>
      <c r="F17" s="11" t="s">
        <v>397</v>
      </c>
      <c r="G17" s="11" t="s">
        <v>397</v>
      </c>
      <c r="H17" s="11" t="s">
        <v>397</v>
      </c>
      <c r="I17" s="11">
        <v>9321916</v>
      </c>
      <c r="J17" s="11">
        <v>6140144993</v>
      </c>
    </row>
    <row r="18" spans="1:10" ht="12" customHeight="1">
      <c r="A18" s="2" t="str">
        <f>"Sep "&amp;RIGHT(A6,4)</f>
        <v>Sep 2011</v>
      </c>
      <c r="B18" s="11">
        <v>21938820</v>
      </c>
      <c r="C18" s="11">
        <v>46268250</v>
      </c>
      <c r="D18" s="16">
        <v>135.3647</v>
      </c>
      <c r="E18" s="11">
        <v>6263086440</v>
      </c>
      <c r="F18" s="11">
        <v>795712045</v>
      </c>
      <c r="G18" s="11">
        <v>212468147</v>
      </c>
      <c r="H18" s="11">
        <v>25007289</v>
      </c>
      <c r="I18" s="11">
        <v>9321924</v>
      </c>
      <c r="J18" s="11">
        <v>7305595845</v>
      </c>
    </row>
    <row r="19" spans="1:10" ht="12" customHeight="1">
      <c r="A19" s="12" t="s">
        <v>57</v>
      </c>
      <c r="B19" s="13">
        <v>21072113</v>
      </c>
      <c r="C19" s="13">
        <v>44708726.0833</v>
      </c>
      <c r="D19" s="17">
        <v>133.8497</v>
      </c>
      <c r="E19" s="13">
        <v>71810991227</v>
      </c>
      <c r="F19" s="13">
        <v>3102619062</v>
      </c>
      <c r="G19" s="13">
        <v>367580600</v>
      </c>
      <c r="H19" s="13">
        <v>296411680</v>
      </c>
      <c r="I19" s="13">
        <v>111863000</v>
      </c>
      <c r="J19" s="13">
        <v>75689465569</v>
      </c>
    </row>
    <row r="20" spans="1:10" ht="12" customHeight="1">
      <c r="A20" s="14" t="s">
        <v>398</v>
      </c>
      <c r="B20" s="15">
        <v>20860429.3333</v>
      </c>
      <c r="C20" s="15">
        <v>44344057.3333</v>
      </c>
      <c r="D20" s="18">
        <v>133.6255</v>
      </c>
      <c r="E20" s="15">
        <v>53329453767</v>
      </c>
      <c r="F20" s="15">
        <v>2306907017</v>
      </c>
      <c r="G20" s="15">
        <v>155112453</v>
      </c>
      <c r="H20" s="15">
        <v>271404391</v>
      </c>
      <c r="I20" s="15">
        <v>83897244</v>
      </c>
      <c r="J20" s="15">
        <v>56146774872</v>
      </c>
    </row>
    <row r="21" spans="1:10" ht="12" customHeight="1">
      <c r="A21" s="3" t="str">
        <f>"FY "&amp;RIGHT(A6,4)+1</f>
        <v>FY 2012</v>
      </c>
      <c r="B21" s="11"/>
      <c r="C21" s="11"/>
      <c r="D21" s="11"/>
      <c r="E21" s="11"/>
      <c r="F21" s="11"/>
      <c r="G21" s="11"/>
      <c r="H21" s="11"/>
      <c r="I21" s="11"/>
      <c r="J21" s="11"/>
    </row>
    <row r="22" spans="1:10" ht="12" customHeight="1">
      <c r="A22" s="2" t="str">
        <f>"Oct "&amp;RIGHT(A6,4)</f>
        <v>Oct 2011</v>
      </c>
      <c r="B22" s="11">
        <v>21973808</v>
      </c>
      <c r="C22" s="11">
        <v>46236164</v>
      </c>
      <c r="D22" s="16">
        <v>134.852</v>
      </c>
      <c r="E22" s="11">
        <v>6235038754</v>
      </c>
      <c r="F22" s="11" t="s">
        <v>397</v>
      </c>
      <c r="G22" s="11" t="s">
        <v>397</v>
      </c>
      <c r="H22" s="11" t="s">
        <v>397</v>
      </c>
      <c r="I22" s="11">
        <v>11219166</v>
      </c>
      <c r="J22" s="11">
        <v>6246257920</v>
      </c>
    </row>
    <row r="23" spans="1:10" ht="12" customHeight="1">
      <c r="A23" s="2" t="str">
        <f>"Nov "&amp;RIGHT(A6,4)</f>
        <v>Nov 2011</v>
      </c>
      <c r="B23" s="11">
        <v>22027321</v>
      </c>
      <c r="C23" s="11">
        <v>46286314</v>
      </c>
      <c r="D23" s="16">
        <v>134.1307</v>
      </c>
      <c r="E23" s="11">
        <v>6208417106</v>
      </c>
      <c r="F23" s="11" t="s">
        <v>397</v>
      </c>
      <c r="G23" s="11" t="s">
        <v>397</v>
      </c>
      <c r="H23" s="11" t="s">
        <v>397</v>
      </c>
      <c r="I23" s="11">
        <v>11219166</v>
      </c>
      <c r="J23" s="11">
        <v>6219636272</v>
      </c>
    </row>
    <row r="24" spans="1:10" ht="12" customHeight="1">
      <c r="A24" s="2" t="str">
        <f>"Dec "&amp;RIGHT(A6,4)</f>
        <v>Dec 2011</v>
      </c>
      <c r="B24" s="11">
        <v>22162774</v>
      </c>
      <c r="C24" s="11">
        <v>46514155</v>
      </c>
      <c r="D24" s="16">
        <v>133.6842</v>
      </c>
      <c r="E24" s="11">
        <v>6218208151</v>
      </c>
      <c r="F24" s="11">
        <v>737928399</v>
      </c>
      <c r="G24" s="11">
        <v>76288879</v>
      </c>
      <c r="H24" s="11">
        <v>79311196</v>
      </c>
      <c r="I24" s="11">
        <v>11219166</v>
      </c>
      <c r="J24" s="11">
        <v>7122955791</v>
      </c>
    </row>
    <row r="25" spans="1:10" ht="12" customHeight="1">
      <c r="A25" s="2" t="str">
        <f>"Jan "&amp;RIGHT(A6,4)+1</f>
        <v>Jan 2012</v>
      </c>
      <c r="B25" s="11">
        <v>22188732</v>
      </c>
      <c r="C25" s="11">
        <v>46449737</v>
      </c>
      <c r="D25" s="16">
        <v>132.4343</v>
      </c>
      <c r="E25" s="11">
        <v>6151537395</v>
      </c>
      <c r="F25" s="11" t="s">
        <v>397</v>
      </c>
      <c r="G25" s="11" t="s">
        <v>397</v>
      </c>
      <c r="H25" s="11" t="s">
        <v>397</v>
      </c>
      <c r="I25" s="11">
        <v>11219166</v>
      </c>
      <c r="J25" s="11">
        <v>6162756561</v>
      </c>
    </row>
    <row r="26" spans="1:10" ht="12" customHeight="1">
      <c r="A26" s="2" t="str">
        <f>"Feb "&amp;RIGHT(A6,4)+1</f>
        <v>Feb 2012</v>
      </c>
      <c r="B26" s="11">
        <v>22155432</v>
      </c>
      <c r="C26" s="11">
        <v>46326287</v>
      </c>
      <c r="D26" s="16">
        <v>132.9791</v>
      </c>
      <c r="E26" s="11">
        <v>6160427746</v>
      </c>
      <c r="F26" s="11" t="s">
        <v>397</v>
      </c>
      <c r="G26" s="11" t="s">
        <v>397</v>
      </c>
      <c r="H26" s="11" t="s">
        <v>397</v>
      </c>
      <c r="I26" s="11">
        <v>11219166</v>
      </c>
      <c r="J26" s="11">
        <v>6171646912</v>
      </c>
    </row>
    <row r="27" spans="1:10" ht="12" customHeight="1">
      <c r="A27" s="2" t="str">
        <f>"Mar "&amp;RIGHT(A6,4)+1</f>
        <v>Mar 2012</v>
      </c>
      <c r="B27" s="11">
        <v>22257668</v>
      </c>
      <c r="C27" s="11">
        <v>46405224</v>
      </c>
      <c r="D27" s="16">
        <v>133.1989</v>
      </c>
      <c r="E27" s="11">
        <v>6181123024</v>
      </c>
      <c r="F27" s="11">
        <v>716805351</v>
      </c>
      <c r="G27" s="11">
        <v>206138898</v>
      </c>
      <c r="H27" s="11">
        <v>64079354</v>
      </c>
      <c r="I27" s="11">
        <v>11219166</v>
      </c>
      <c r="J27" s="11">
        <v>7179365793</v>
      </c>
    </row>
    <row r="28" spans="1:10" ht="12" customHeight="1">
      <c r="A28" s="2" t="str">
        <f>"Apr "&amp;RIGHT(A6,4)+1</f>
        <v>Apr 2012</v>
      </c>
      <c r="B28" s="11">
        <v>22212770</v>
      </c>
      <c r="C28" s="11">
        <v>46274631</v>
      </c>
      <c r="D28" s="16">
        <v>132.3932</v>
      </c>
      <c r="E28" s="11">
        <v>6126448616</v>
      </c>
      <c r="F28" s="11" t="s">
        <v>397</v>
      </c>
      <c r="G28" s="11" t="s">
        <v>397</v>
      </c>
      <c r="H28" s="11" t="s">
        <v>397</v>
      </c>
      <c r="I28" s="11">
        <v>11219166</v>
      </c>
      <c r="J28" s="11">
        <v>6137667782</v>
      </c>
    </row>
    <row r="29" spans="1:10" ht="12" customHeight="1">
      <c r="A29" s="2" t="str">
        <f>"May "&amp;RIGHT(A6,4)+1</f>
        <v>May 2012</v>
      </c>
      <c r="B29" s="11">
        <v>22335926</v>
      </c>
      <c r="C29" s="11">
        <v>46496761</v>
      </c>
      <c r="D29" s="16">
        <v>132.9355</v>
      </c>
      <c r="E29" s="11">
        <v>6181071831</v>
      </c>
      <c r="F29" s="11" t="s">
        <v>397</v>
      </c>
      <c r="G29" s="11" t="s">
        <v>397</v>
      </c>
      <c r="H29" s="11" t="s">
        <v>397</v>
      </c>
      <c r="I29" s="11">
        <v>11219166</v>
      </c>
      <c r="J29" s="11">
        <v>6192290997</v>
      </c>
    </row>
    <row r="30" spans="1:10" ht="12" customHeight="1">
      <c r="A30" s="2" t="str">
        <f>"Jun "&amp;RIGHT(A6,4)+1</f>
        <v>Jun 2012</v>
      </c>
      <c r="B30" s="11">
        <v>22442251</v>
      </c>
      <c r="C30" s="11">
        <v>46670373</v>
      </c>
      <c r="D30" s="16">
        <v>132.9617</v>
      </c>
      <c r="E30" s="11">
        <v>6205371413</v>
      </c>
      <c r="F30" s="11">
        <v>727414609.5</v>
      </c>
      <c r="G30" s="11">
        <v>33314244</v>
      </c>
      <c r="H30" s="11">
        <v>65827643.5</v>
      </c>
      <c r="I30" s="11">
        <v>11219166</v>
      </c>
      <c r="J30" s="11">
        <v>7043147076</v>
      </c>
    </row>
    <row r="31" spans="1:10" ht="12" customHeight="1">
      <c r="A31" s="2" t="str">
        <f>"Jul "&amp;RIGHT(A6,4)+1</f>
        <v>Jul 2012</v>
      </c>
      <c r="B31" s="11" t="s">
        <v>397</v>
      </c>
      <c r="C31" s="11" t="s">
        <v>397</v>
      </c>
      <c r="D31" s="16" t="s">
        <v>397</v>
      </c>
      <c r="E31" s="11" t="s">
        <v>397</v>
      </c>
      <c r="F31" s="11" t="s">
        <v>397</v>
      </c>
      <c r="G31" s="11" t="s">
        <v>397</v>
      </c>
      <c r="H31" s="11" t="s">
        <v>397</v>
      </c>
      <c r="I31" s="11" t="s">
        <v>397</v>
      </c>
      <c r="J31" s="11" t="s">
        <v>397</v>
      </c>
    </row>
    <row r="32" spans="1:10" ht="12" customHeight="1">
      <c r="A32" s="2" t="str">
        <f>"Aug "&amp;RIGHT(A6,4)+1</f>
        <v>Aug 2012</v>
      </c>
      <c r="B32" s="11" t="s">
        <v>397</v>
      </c>
      <c r="C32" s="11" t="s">
        <v>397</v>
      </c>
      <c r="D32" s="16" t="s">
        <v>397</v>
      </c>
      <c r="E32" s="11" t="s">
        <v>397</v>
      </c>
      <c r="F32" s="11" t="s">
        <v>397</v>
      </c>
      <c r="G32" s="11" t="s">
        <v>397</v>
      </c>
      <c r="H32" s="11" t="s">
        <v>397</v>
      </c>
      <c r="I32" s="11" t="s">
        <v>397</v>
      </c>
      <c r="J32" s="11" t="s">
        <v>397</v>
      </c>
    </row>
    <row r="33" spans="1:10" ht="12" customHeight="1">
      <c r="A33" s="2" t="str">
        <f>"Sep "&amp;RIGHT(A6,4)+1</f>
        <v>Sep 2012</v>
      </c>
      <c r="B33" s="11" t="s">
        <v>397</v>
      </c>
      <c r="C33" s="11" t="s">
        <v>397</v>
      </c>
      <c r="D33" s="16" t="s">
        <v>397</v>
      </c>
      <c r="E33" s="11" t="s">
        <v>397</v>
      </c>
      <c r="F33" s="11" t="s">
        <v>397</v>
      </c>
      <c r="G33" s="11" t="s">
        <v>397</v>
      </c>
      <c r="H33" s="11" t="s">
        <v>397</v>
      </c>
      <c r="I33" s="11" t="s">
        <v>397</v>
      </c>
      <c r="J33" s="11" t="s">
        <v>397</v>
      </c>
    </row>
    <row r="34" spans="1:10" ht="12" customHeight="1">
      <c r="A34" s="12" t="s">
        <v>57</v>
      </c>
      <c r="B34" s="13">
        <v>22195186.8889</v>
      </c>
      <c r="C34" s="13">
        <v>46406627.3333</v>
      </c>
      <c r="D34" s="17">
        <v>133.2847</v>
      </c>
      <c r="E34" s="13">
        <v>55667644036</v>
      </c>
      <c r="F34" s="13">
        <v>2182148359.5</v>
      </c>
      <c r="G34" s="13">
        <v>315742021</v>
      </c>
      <c r="H34" s="13">
        <v>209218193.5</v>
      </c>
      <c r="I34" s="13">
        <v>100972494</v>
      </c>
      <c r="J34" s="13">
        <v>58475725104</v>
      </c>
    </row>
    <row r="35" spans="1:10" ht="12" customHeight="1">
      <c r="A35" s="14" t="str">
        <f>"Total "&amp;MID(A20,7,LEN(A20)-13)&amp;" Months"</f>
        <v>Total 9 Months</v>
      </c>
      <c r="B35" s="15">
        <v>22195186.8889</v>
      </c>
      <c r="C35" s="15">
        <v>46406627.3333</v>
      </c>
      <c r="D35" s="18">
        <v>133.2847</v>
      </c>
      <c r="E35" s="15">
        <v>55667644036</v>
      </c>
      <c r="F35" s="15">
        <v>2182148359.5</v>
      </c>
      <c r="G35" s="15">
        <v>315742021</v>
      </c>
      <c r="H35" s="15">
        <v>209218193.5</v>
      </c>
      <c r="I35" s="15">
        <v>100972494</v>
      </c>
      <c r="J35" s="15">
        <v>58475725104</v>
      </c>
    </row>
    <row r="36" spans="1:10" ht="12" customHeight="1">
      <c r="A36" s="33"/>
      <c r="B36" s="33"/>
      <c r="C36" s="33"/>
      <c r="D36" s="33"/>
      <c r="E36" s="33"/>
      <c r="F36" s="33"/>
      <c r="G36" s="33"/>
      <c r="H36" s="33"/>
      <c r="I36" s="33"/>
      <c r="J36" s="33"/>
    </row>
    <row r="37" spans="1:10" ht="90" customHeight="1">
      <c r="A37" s="53" t="s">
        <v>388</v>
      </c>
      <c r="B37" s="53"/>
      <c r="C37" s="53"/>
      <c r="D37" s="53"/>
      <c r="E37" s="53"/>
      <c r="F37" s="53"/>
      <c r="G37" s="53"/>
      <c r="H37" s="53"/>
      <c r="I37" s="53"/>
      <c r="J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4">
    <mergeCell ref="A37:J37"/>
    <mergeCell ref="J3:J4"/>
    <mergeCell ref="B5:C5"/>
    <mergeCell ref="D5:J5"/>
    <mergeCell ref="A36:J36"/>
    <mergeCell ref="A1:I1"/>
    <mergeCell ref="A2:I2"/>
    <mergeCell ref="A3:A4"/>
    <mergeCell ref="B3:C3"/>
    <mergeCell ref="D3:E3"/>
    <mergeCell ref="F3:F4"/>
    <mergeCell ref="H3:H4"/>
    <mergeCell ref="I3:I4"/>
    <mergeCell ref="G3:G4"/>
  </mergeCells>
  <printOptions/>
  <pageMargins left="0.75" right="0.5" top="0.75" bottom="0.5" header="0.5" footer="0.25"/>
  <pageSetup fitToHeight="1" fitToWidth="1" horizontalDpi="600" verticalDpi="600" orientation="landscape" r:id="rId1"/>
  <headerFooter alignWithMargins="0">
    <oddHeader>&amp;L&amp;C&amp;R</oddHeader>
    <oddFooter>&amp;L&amp;C&amp;R</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1" width="12.140625" style="0" customWidth="1"/>
    <col min="2" max="6" width="11.421875" style="0" customWidth="1"/>
    <col min="7" max="7" width="12.7109375" style="0" customWidth="1"/>
    <col min="8" max="8" width="15.7109375" style="0" customWidth="1"/>
    <col min="9" max="9" width="15.421875" style="0" bestFit="1" customWidth="1"/>
  </cols>
  <sheetData>
    <row r="1" spans="1:9" ht="12" customHeight="1">
      <c r="A1" s="42" t="s">
        <v>394</v>
      </c>
      <c r="B1" s="42"/>
      <c r="C1" s="42"/>
      <c r="D1" s="42"/>
      <c r="E1" s="42"/>
      <c r="F1" s="42"/>
      <c r="G1" s="42"/>
      <c r="H1" s="43"/>
      <c r="I1" s="2" t="s">
        <v>395</v>
      </c>
    </row>
    <row r="2" spans="1:9" ht="12" customHeight="1">
      <c r="A2" s="44" t="s">
        <v>279</v>
      </c>
      <c r="B2" s="44"/>
      <c r="C2" s="44"/>
      <c r="D2" s="44"/>
      <c r="E2" s="44"/>
      <c r="F2" s="44"/>
      <c r="G2" s="44"/>
      <c r="H2" s="45"/>
      <c r="I2" s="1"/>
    </row>
    <row r="3" spans="1:9" ht="24" customHeight="1">
      <c r="A3" s="46" t="s">
        <v>52</v>
      </c>
      <c r="B3" s="38" t="s">
        <v>280</v>
      </c>
      <c r="C3" s="38" t="s">
        <v>281</v>
      </c>
      <c r="D3" s="38" t="s">
        <v>149</v>
      </c>
      <c r="E3" s="38" t="s">
        <v>202</v>
      </c>
      <c r="F3" s="38" t="s">
        <v>282</v>
      </c>
      <c r="G3" s="38" t="s">
        <v>361</v>
      </c>
      <c r="H3" s="50" t="s">
        <v>367</v>
      </c>
      <c r="I3" s="40" t="s">
        <v>362</v>
      </c>
    </row>
    <row r="4" spans="1:9" ht="24" customHeight="1">
      <c r="A4" s="47"/>
      <c r="B4" s="39"/>
      <c r="C4" s="39"/>
      <c r="D4" s="39"/>
      <c r="E4" s="39"/>
      <c r="F4" s="39"/>
      <c r="G4" s="39"/>
      <c r="H4" s="51"/>
      <c r="I4" s="41"/>
    </row>
    <row r="5" spans="1:9" ht="12" customHeight="1">
      <c r="A5" s="1"/>
      <c r="B5" s="33" t="str">
        <f>REPT("-",79)&amp;" Dollars "&amp;REPT("-",79)</f>
        <v>------------------------------------------------------------------------------- Dollars -------------------------------------------------------------------------------</v>
      </c>
      <c r="C5" s="33"/>
      <c r="D5" s="33"/>
      <c r="E5" s="33"/>
      <c r="F5" s="33"/>
      <c r="G5" s="33"/>
      <c r="H5" s="33"/>
      <c r="I5" s="33"/>
    </row>
    <row r="6" ht="12" customHeight="1">
      <c r="A6" s="3" t="s">
        <v>396</v>
      </c>
    </row>
    <row r="7" spans="1:9" ht="12" customHeight="1">
      <c r="A7" s="2" t="str">
        <f>"Oct "&amp;RIGHT(A6,4)-1</f>
        <v>Oct 2010</v>
      </c>
      <c r="B7" s="11">
        <v>0</v>
      </c>
      <c r="C7" s="11">
        <v>0</v>
      </c>
      <c r="D7" s="11">
        <v>0</v>
      </c>
      <c r="E7" s="11">
        <v>49827</v>
      </c>
      <c r="F7" s="11">
        <v>64172200</v>
      </c>
      <c r="G7" s="11">
        <v>3514376</v>
      </c>
      <c r="H7" s="11" t="s">
        <v>397</v>
      </c>
      <c r="I7" s="11">
        <v>8274084804.0826</v>
      </c>
    </row>
    <row r="8" spans="1:9" ht="12" customHeight="1">
      <c r="A8" s="2" t="str">
        <f>"Nov "&amp;RIGHT(A6,4)-1</f>
        <v>Nov 2010</v>
      </c>
      <c r="B8" s="11">
        <v>2746</v>
      </c>
      <c r="C8" s="11">
        <v>0</v>
      </c>
      <c r="D8" s="11">
        <v>0</v>
      </c>
      <c r="E8" s="11">
        <v>0</v>
      </c>
      <c r="F8" s="11">
        <v>53675340</v>
      </c>
      <c r="G8" s="11">
        <v>18651981</v>
      </c>
      <c r="H8" s="11" t="s">
        <v>397</v>
      </c>
      <c r="I8" s="11">
        <v>8183468153.181</v>
      </c>
    </row>
    <row r="9" spans="1:9" ht="12" customHeight="1">
      <c r="A9" s="2" t="str">
        <f>"Dec "&amp;RIGHT(A6,4)-1</f>
        <v>Dec 2010</v>
      </c>
      <c r="B9" s="11">
        <v>0</v>
      </c>
      <c r="C9" s="11">
        <v>0</v>
      </c>
      <c r="D9" s="11">
        <v>0</v>
      </c>
      <c r="E9" s="11">
        <v>0</v>
      </c>
      <c r="F9" s="11">
        <v>53297154</v>
      </c>
      <c r="G9" s="11">
        <v>15409335</v>
      </c>
      <c r="H9" s="11" t="s">
        <v>397</v>
      </c>
      <c r="I9" s="11">
        <v>8988162176.5866</v>
      </c>
    </row>
    <row r="10" spans="1:9" ht="12" customHeight="1">
      <c r="A10" s="2" t="str">
        <f>"Jan "&amp;RIGHT(A6,4)</f>
        <v>Jan 2011</v>
      </c>
      <c r="B10" s="11">
        <v>21298</v>
      </c>
      <c r="C10" s="11">
        <v>0</v>
      </c>
      <c r="D10" s="11">
        <v>0</v>
      </c>
      <c r="E10" s="11">
        <v>0</v>
      </c>
      <c r="F10" s="11">
        <v>54012332</v>
      </c>
      <c r="G10" s="11">
        <v>14288734</v>
      </c>
      <c r="H10" s="11" t="s">
        <v>397</v>
      </c>
      <c r="I10" s="11">
        <v>8276159799.1391</v>
      </c>
    </row>
    <row r="11" spans="1:9" ht="12" customHeight="1">
      <c r="A11" s="2" t="str">
        <f>"Feb "&amp;RIGHT(A6,4)</f>
        <v>Feb 2011</v>
      </c>
      <c r="B11" s="11">
        <v>0</v>
      </c>
      <c r="C11" s="11">
        <v>0</v>
      </c>
      <c r="D11" s="11">
        <v>0</v>
      </c>
      <c r="E11" s="11">
        <v>0</v>
      </c>
      <c r="F11" s="11">
        <v>46261891</v>
      </c>
      <c r="G11" s="11">
        <v>15728442</v>
      </c>
      <c r="H11" s="11" t="s">
        <v>397</v>
      </c>
      <c r="I11" s="11">
        <v>8250266218.674</v>
      </c>
    </row>
    <row r="12" spans="1:9" ht="12" customHeight="1">
      <c r="A12" s="2" t="str">
        <f>"Mar "&amp;RIGHT(A6,4)</f>
        <v>Mar 2011</v>
      </c>
      <c r="B12" s="11">
        <v>0</v>
      </c>
      <c r="C12" s="11">
        <v>0</v>
      </c>
      <c r="D12" s="11">
        <v>0</v>
      </c>
      <c r="E12" s="11">
        <v>0</v>
      </c>
      <c r="F12" s="11">
        <v>54259182</v>
      </c>
      <c r="G12" s="11">
        <v>2740216</v>
      </c>
      <c r="H12" s="11" t="s">
        <v>397</v>
      </c>
      <c r="I12" s="11">
        <v>9681786999.1653</v>
      </c>
    </row>
    <row r="13" spans="1:9" ht="12" customHeight="1">
      <c r="A13" s="2" t="str">
        <f>"Apr "&amp;RIGHT(A6,4)</f>
        <v>Apr 2011</v>
      </c>
      <c r="B13" s="11">
        <v>0</v>
      </c>
      <c r="C13" s="11">
        <v>0</v>
      </c>
      <c r="D13" s="11">
        <v>0</v>
      </c>
      <c r="E13" s="11">
        <v>0</v>
      </c>
      <c r="F13" s="11">
        <v>44983798</v>
      </c>
      <c r="G13" s="11">
        <v>10775248</v>
      </c>
      <c r="H13" s="11" t="s">
        <v>397</v>
      </c>
      <c r="I13" s="11">
        <v>8316812763.4465</v>
      </c>
    </row>
    <row r="14" spans="1:9" ht="12" customHeight="1">
      <c r="A14" s="2" t="str">
        <f>"May "&amp;RIGHT(A6,4)</f>
        <v>May 2011</v>
      </c>
      <c r="B14" s="11">
        <v>0</v>
      </c>
      <c r="C14" s="11">
        <v>0</v>
      </c>
      <c r="D14" s="11">
        <v>0</v>
      </c>
      <c r="E14" s="11">
        <v>0</v>
      </c>
      <c r="F14" s="11">
        <v>32394360</v>
      </c>
      <c r="G14" s="11">
        <v>12415071</v>
      </c>
      <c r="H14" s="11" t="s">
        <v>397</v>
      </c>
      <c r="I14" s="11">
        <v>8638086400.0736</v>
      </c>
    </row>
    <row r="15" spans="1:9" ht="12" customHeight="1">
      <c r="A15" s="2" t="str">
        <f>"Jun "&amp;RIGHT(A6,4)</f>
        <v>Jun 2011</v>
      </c>
      <c r="B15" s="11">
        <v>0</v>
      </c>
      <c r="C15" s="11">
        <v>0</v>
      </c>
      <c r="D15" s="11">
        <v>0</v>
      </c>
      <c r="E15" s="11">
        <v>0</v>
      </c>
      <c r="F15" s="11">
        <v>59292214</v>
      </c>
      <c r="G15" s="11">
        <v>14068422</v>
      </c>
      <c r="H15" s="11" t="s">
        <v>397</v>
      </c>
      <c r="I15" s="11">
        <v>8721442159.3683</v>
      </c>
    </row>
    <row r="16" spans="1:9" ht="12" customHeight="1">
      <c r="A16" s="2" t="str">
        <f>"Jul "&amp;RIGHT(A6,4)</f>
        <v>Jul 2011</v>
      </c>
      <c r="B16" s="11">
        <v>0</v>
      </c>
      <c r="C16" s="11">
        <v>0</v>
      </c>
      <c r="D16" s="11">
        <v>0</v>
      </c>
      <c r="E16" s="11">
        <v>0</v>
      </c>
      <c r="F16" s="11">
        <v>13565461.5</v>
      </c>
      <c r="G16" s="11">
        <v>12120942</v>
      </c>
      <c r="H16" s="11" t="s">
        <v>397</v>
      </c>
      <c r="I16" s="11">
        <v>7351684964.9699</v>
      </c>
    </row>
    <row r="17" spans="1:9" ht="12" customHeight="1">
      <c r="A17" s="2" t="str">
        <f>"Aug "&amp;RIGHT(A6,4)</f>
        <v>Aug 2011</v>
      </c>
      <c r="B17" s="11">
        <v>0</v>
      </c>
      <c r="C17" s="11">
        <v>0</v>
      </c>
      <c r="D17" s="11">
        <v>0</v>
      </c>
      <c r="E17" s="11">
        <v>0</v>
      </c>
      <c r="F17" s="11">
        <v>14927249.19</v>
      </c>
      <c r="G17" s="11">
        <v>11999807</v>
      </c>
      <c r="H17" s="11" t="s">
        <v>397</v>
      </c>
      <c r="I17" s="11">
        <v>8021803056.0445</v>
      </c>
    </row>
    <row r="18" spans="1:9" ht="12" customHeight="1">
      <c r="A18" s="2" t="str">
        <f>"Sep "&amp;RIGHT(A6,4)</f>
        <v>Sep 2011</v>
      </c>
      <c r="B18" s="11">
        <v>0</v>
      </c>
      <c r="C18" s="11">
        <v>0</v>
      </c>
      <c r="D18" s="11">
        <v>0</v>
      </c>
      <c r="E18" s="11">
        <v>0</v>
      </c>
      <c r="F18" s="11">
        <v>40830283.43</v>
      </c>
      <c r="G18" s="11">
        <v>17560885</v>
      </c>
      <c r="H18" s="11" t="s">
        <v>397</v>
      </c>
      <c r="I18" s="11">
        <v>11053364108.7388</v>
      </c>
    </row>
    <row r="19" spans="1:9" ht="12" customHeight="1">
      <c r="A19" s="12" t="s">
        <v>57</v>
      </c>
      <c r="B19" s="13">
        <v>24044</v>
      </c>
      <c r="C19" s="13">
        <v>0</v>
      </c>
      <c r="D19" s="13">
        <v>0</v>
      </c>
      <c r="E19" s="13">
        <v>49827</v>
      </c>
      <c r="F19" s="13">
        <v>531671465.12</v>
      </c>
      <c r="G19" s="13">
        <v>149273459</v>
      </c>
      <c r="H19" s="13" t="s">
        <v>397</v>
      </c>
      <c r="I19" s="13">
        <v>103757121603.4702</v>
      </c>
    </row>
    <row r="20" spans="1:9" ht="12" customHeight="1">
      <c r="A20" s="14" t="s">
        <v>398</v>
      </c>
      <c r="B20" s="15">
        <v>24044</v>
      </c>
      <c r="C20" s="15">
        <v>0</v>
      </c>
      <c r="D20" s="15">
        <v>0</v>
      </c>
      <c r="E20" s="15">
        <v>49827</v>
      </c>
      <c r="F20" s="15">
        <v>462348471</v>
      </c>
      <c r="G20" s="15">
        <v>107591825</v>
      </c>
      <c r="H20" s="15" t="s">
        <v>397</v>
      </c>
      <c r="I20" s="15">
        <v>77330269473.717</v>
      </c>
    </row>
    <row r="21" ht="12" customHeight="1">
      <c r="A21" s="3" t="str">
        <f>"FY "&amp;RIGHT(A6,4)+1</f>
        <v>FY 2012</v>
      </c>
    </row>
    <row r="22" spans="1:9" ht="12" customHeight="1">
      <c r="A22" s="2" t="str">
        <f>"Oct "&amp;RIGHT(A6,4)</f>
        <v>Oct 2011</v>
      </c>
      <c r="B22" s="11">
        <v>2024281.31</v>
      </c>
      <c r="C22" s="11" t="s">
        <v>397</v>
      </c>
      <c r="D22" s="11" t="s">
        <v>397</v>
      </c>
      <c r="E22" s="11" t="s">
        <v>397</v>
      </c>
      <c r="F22" s="11">
        <v>40144163.88</v>
      </c>
      <c r="G22" s="11">
        <v>9262176</v>
      </c>
      <c r="H22" s="11" t="s">
        <v>397</v>
      </c>
      <c r="I22" s="11">
        <v>8843934265.9499</v>
      </c>
    </row>
    <row r="23" spans="1:9" ht="12" customHeight="1">
      <c r="A23" s="2" t="str">
        <f>"Nov "&amp;RIGHT(A6,4)</f>
        <v>Nov 2011</v>
      </c>
      <c r="B23" s="11">
        <v>1818996.09</v>
      </c>
      <c r="C23" s="11" t="s">
        <v>397</v>
      </c>
      <c r="D23" s="11" t="s">
        <v>397</v>
      </c>
      <c r="E23" s="11" t="s">
        <v>397</v>
      </c>
      <c r="F23" s="11">
        <v>59819611.86</v>
      </c>
      <c r="G23" s="11">
        <v>9776015</v>
      </c>
      <c r="H23" s="11" t="s">
        <v>397</v>
      </c>
      <c r="I23" s="11">
        <v>8708658372.6179</v>
      </c>
    </row>
    <row r="24" spans="1:9" ht="12" customHeight="1">
      <c r="A24" s="2" t="str">
        <f>"Dec "&amp;RIGHT(A6,4)</f>
        <v>Dec 2011</v>
      </c>
      <c r="B24" s="11">
        <v>329837.02</v>
      </c>
      <c r="C24" s="11" t="s">
        <v>397</v>
      </c>
      <c r="D24" s="11" t="s">
        <v>397</v>
      </c>
      <c r="E24" s="11" t="s">
        <v>397</v>
      </c>
      <c r="F24" s="11">
        <v>68272140.04</v>
      </c>
      <c r="G24" s="11">
        <v>9586827</v>
      </c>
      <c r="H24" s="11" t="s">
        <v>397</v>
      </c>
      <c r="I24" s="11">
        <v>9519012644.8551</v>
      </c>
    </row>
    <row r="25" spans="1:9" ht="12" customHeight="1">
      <c r="A25" s="2" t="str">
        <f>"Jan "&amp;RIGHT(A6,4)+1</f>
        <v>Jan 2012</v>
      </c>
      <c r="B25" s="11">
        <v>132575.17</v>
      </c>
      <c r="C25" s="11" t="s">
        <v>397</v>
      </c>
      <c r="D25" s="11" t="s">
        <v>397</v>
      </c>
      <c r="E25" s="11" t="s">
        <v>397</v>
      </c>
      <c r="F25" s="11">
        <v>46156077.2</v>
      </c>
      <c r="G25" s="11">
        <v>10618300</v>
      </c>
      <c r="H25" s="11" t="s">
        <v>397</v>
      </c>
      <c r="I25" s="11">
        <v>8756886464.234</v>
      </c>
    </row>
    <row r="26" spans="1:9" ht="12" customHeight="1">
      <c r="A26" s="2" t="str">
        <f>"Feb "&amp;RIGHT(A6,4)+1</f>
        <v>Feb 2012</v>
      </c>
      <c r="B26" s="11" t="s">
        <v>397</v>
      </c>
      <c r="C26" s="11" t="s">
        <v>397</v>
      </c>
      <c r="D26" s="11" t="s">
        <v>397</v>
      </c>
      <c r="E26" s="11" t="s">
        <v>397</v>
      </c>
      <c r="F26" s="11">
        <v>32579788.35</v>
      </c>
      <c r="G26" s="11">
        <v>11905005</v>
      </c>
      <c r="H26" s="11" t="s">
        <v>397</v>
      </c>
      <c r="I26" s="11">
        <v>8766995131.7843</v>
      </c>
    </row>
    <row r="27" spans="1:9" ht="12" customHeight="1">
      <c r="A27" s="2" t="str">
        <f>"Mar "&amp;RIGHT(A6,4)+1</f>
        <v>Mar 2012</v>
      </c>
      <c r="B27" s="11" t="s">
        <v>397</v>
      </c>
      <c r="C27" s="11" t="s">
        <v>397</v>
      </c>
      <c r="D27" s="11" t="s">
        <v>397</v>
      </c>
      <c r="E27" s="11" t="s">
        <v>397</v>
      </c>
      <c r="F27" s="11">
        <v>46698292.74</v>
      </c>
      <c r="G27" s="11">
        <v>11423449</v>
      </c>
      <c r="H27" s="11" t="s">
        <v>397</v>
      </c>
      <c r="I27" s="11">
        <v>9949999561.2465</v>
      </c>
    </row>
    <row r="28" spans="1:9" ht="12" customHeight="1">
      <c r="A28" s="2" t="str">
        <f>"Apr "&amp;RIGHT(A6,4)+1</f>
        <v>Apr 2012</v>
      </c>
      <c r="B28" s="11" t="s">
        <v>397</v>
      </c>
      <c r="C28" s="11" t="s">
        <v>397</v>
      </c>
      <c r="D28" s="11" t="s">
        <v>397</v>
      </c>
      <c r="E28" s="11" t="s">
        <v>397</v>
      </c>
      <c r="F28" s="11">
        <v>25823701.58</v>
      </c>
      <c r="G28" s="11">
        <v>9015970</v>
      </c>
      <c r="H28" s="11" t="s">
        <v>397</v>
      </c>
      <c r="I28" s="11">
        <v>8546216839.9158</v>
      </c>
    </row>
    <row r="29" spans="1:9" ht="12" customHeight="1">
      <c r="A29" s="2" t="str">
        <f>"May "&amp;RIGHT(A6,4)+1</f>
        <v>May 2012</v>
      </c>
      <c r="B29" s="11" t="s">
        <v>397</v>
      </c>
      <c r="C29" s="11" t="s">
        <v>397</v>
      </c>
      <c r="D29" s="11" t="s">
        <v>397</v>
      </c>
      <c r="E29" s="11" t="s">
        <v>397</v>
      </c>
      <c r="F29" s="11">
        <v>20112872.36</v>
      </c>
      <c r="G29" s="11">
        <v>9945262</v>
      </c>
      <c r="H29" s="11" t="s">
        <v>397</v>
      </c>
      <c r="I29" s="11">
        <v>8754502027.3521</v>
      </c>
    </row>
    <row r="30" spans="1:9" ht="12" customHeight="1">
      <c r="A30" s="2" t="str">
        <f>"Jun "&amp;RIGHT(A6,4)+1</f>
        <v>Jun 2012</v>
      </c>
      <c r="B30" s="11" t="s">
        <v>397</v>
      </c>
      <c r="C30" s="11" t="s">
        <v>397</v>
      </c>
      <c r="D30" s="11" t="s">
        <v>397</v>
      </c>
      <c r="E30" s="11" t="s">
        <v>397</v>
      </c>
      <c r="F30" s="11">
        <v>29071523.37</v>
      </c>
      <c r="G30" s="11">
        <v>12838225</v>
      </c>
      <c r="H30" s="11" t="s">
        <v>397</v>
      </c>
      <c r="I30" s="11">
        <v>8941266921.1234</v>
      </c>
    </row>
    <row r="31" spans="1:9" ht="12" customHeight="1">
      <c r="A31" s="2" t="str">
        <f>"Jul "&amp;RIGHT(A6,4)+1</f>
        <v>Jul 2012</v>
      </c>
      <c r="B31" s="11" t="s">
        <v>397</v>
      </c>
      <c r="C31" s="11" t="s">
        <v>397</v>
      </c>
      <c r="D31" s="11" t="s">
        <v>397</v>
      </c>
      <c r="E31" s="11" t="s">
        <v>397</v>
      </c>
      <c r="F31" s="11" t="s">
        <v>397</v>
      </c>
      <c r="G31" s="11" t="s">
        <v>397</v>
      </c>
      <c r="H31" s="11" t="s">
        <v>397</v>
      </c>
      <c r="I31" s="11" t="s">
        <v>397</v>
      </c>
    </row>
    <row r="32" spans="1:9" ht="12" customHeight="1">
      <c r="A32" s="2" t="str">
        <f>"Aug "&amp;RIGHT(A6,4)+1</f>
        <v>Aug 2012</v>
      </c>
      <c r="B32" s="11" t="s">
        <v>397</v>
      </c>
      <c r="C32" s="11" t="s">
        <v>397</v>
      </c>
      <c r="D32" s="11" t="s">
        <v>397</v>
      </c>
      <c r="E32" s="11" t="s">
        <v>397</v>
      </c>
      <c r="F32" s="11" t="s">
        <v>397</v>
      </c>
      <c r="G32" s="11" t="s">
        <v>397</v>
      </c>
      <c r="H32" s="11" t="s">
        <v>397</v>
      </c>
      <c r="I32" s="11" t="s">
        <v>397</v>
      </c>
    </row>
    <row r="33" spans="1:9" ht="12" customHeight="1">
      <c r="A33" s="2" t="str">
        <f>"Sep "&amp;RIGHT(A6,4)+1</f>
        <v>Sep 2012</v>
      </c>
      <c r="B33" s="11" t="s">
        <v>397</v>
      </c>
      <c r="C33" s="11" t="s">
        <v>397</v>
      </c>
      <c r="D33" s="11" t="s">
        <v>397</v>
      </c>
      <c r="E33" s="11" t="s">
        <v>397</v>
      </c>
      <c r="F33" s="11" t="s">
        <v>397</v>
      </c>
      <c r="G33" s="11" t="s">
        <v>397</v>
      </c>
      <c r="H33" s="11" t="s">
        <v>397</v>
      </c>
      <c r="I33" s="11" t="s">
        <v>397</v>
      </c>
    </row>
    <row r="34" spans="1:9" ht="12" customHeight="1">
      <c r="A34" s="12" t="s">
        <v>57</v>
      </c>
      <c r="B34" s="13">
        <v>4305689.59</v>
      </c>
      <c r="C34" s="13" t="s">
        <v>397</v>
      </c>
      <c r="D34" s="13" t="s">
        <v>397</v>
      </c>
      <c r="E34" s="13" t="s">
        <v>397</v>
      </c>
      <c r="F34" s="13">
        <v>368678171.38</v>
      </c>
      <c r="G34" s="13">
        <v>94371229</v>
      </c>
      <c r="H34" s="13" t="s">
        <v>397</v>
      </c>
      <c r="I34" s="13">
        <v>80787472229.079</v>
      </c>
    </row>
    <row r="35" spans="1:9" ht="12" customHeight="1">
      <c r="A35" s="14" t="str">
        <f>"Total "&amp;MID(A20,7,LEN(A20)-13)&amp;" Months"</f>
        <v>Total 9 Months</v>
      </c>
      <c r="B35" s="15">
        <v>4305689.59</v>
      </c>
      <c r="C35" s="15" t="s">
        <v>397</v>
      </c>
      <c r="D35" s="15" t="s">
        <v>397</v>
      </c>
      <c r="E35" s="15" t="s">
        <v>397</v>
      </c>
      <c r="F35" s="15">
        <v>368678171.38</v>
      </c>
      <c r="G35" s="15">
        <v>94371229</v>
      </c>
      <c r="H35" s="15" t="s">
        <v>397</v>
      </c>
      <c r="I35" s="15">
        <v>80787472229.079</v>
      </c>
    </row>
    <row r="36" spans="1:9" ht="12" customHeight="1">
      <c r="A36" s="33"/>
      <c r="B36" s="33"/>
      <c r="C36" s="33"/>
      <c r="D36" s="33"/>
      <c r="E36" s="33"/>
      <c r="F36" s="33"/>
      <c r="G36" s="33"/>
      <c r="H36" s="33"/>
      <c r="I36" s="33"/>
    </row>
    <row r="37" spans="1:9" ht="69.75" customHeight="1">
      <c r="A37" s="60" t="s">
        <v>389</v>
      </c>
      <c r="B37" s="60"/>
      <c r="C37" s="60"/>
      <c r="D37" s="60"/>
      <c r="E37" s="60"/>
      <c r="F37" s="60"/>
      <c r="G37" s="60"/>
      <c r="H37" s="60"/>
      <c r="I37" s="60"/>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4">
    <mergeCell ref="E3:E4"/>
    <mergeCell ref="F3:F4"/>
    <mergeCell ref="G3:G4"/>
    <mergeCell ref="A2:H2"/>
    <mergeCell ref="I3:I4"/>
    <mergeCell ref="B5:I5"/>
    <mergeCell ref="A36:I36"/>
    <mergeCell ref="A37:I37"/>
    <mergeCell ref="A1:H1"/>
    <mergeCell ref="A3:A4"/>
    <mergeCell ref="B3:B4"/>
    <mergeCell ref="C3:C4"/>
    <mergeCell ref="D3:D4"/>
    <mergeCell ref="H3:H4"/>
  </mergeCells>
  <printOptions/>
  <pageMargins left="0.75" right="0.5" top="0.75" bottom="0.5" header="0.5" footer="0.25"/>
  <pageSetup fitToHeight="1" fitToWidth="1" horizontalDpi="600" verticalDpi="600" orientation="landscape" scale="37" r:id="rId1"/>
  <headerFooter alignWithMargins="0">
    <oddHeader>&amp;L&amp;C&amp;R</oddHeader>
    <oddFooter>&amp;L&amp;C&amp;R</oddFooter>
  </headerFooter>
</worksheet>
</file>

<file path=xl/worksheets/sheet41.xml><?xml version="1.0" encoding="utf-8"?>
<worksheet xmlns="http://schemas.openxmlformats.org/spreadsheetml/2006/main" xmlns:r="http://schemas.openxmlformats.org/officeDocument/2006/relationships">
  <dimension ref="A1:L101"/>
  <sheetViews>
    <sheetView showGridLines="0" zoomScalePageLayoutView="0" workbookViewId="0" topLeftCell="A1">
      <selection activeCell="A1" sqref="A1:K1"/>
    </sheetView>
  </sheetViews>
  <sheetFormatPr defaultColWidth="9.140625" defaultRowHeight="12.75"/>
  <cols>
    <col min="1" max="12" width="12.7109375" style="0" customWidth="1"/>
  </cols>
  <sheetData>
    <row r="1" spans="1:12" ht="12.75" customHeight="1">
      <c r="A1" s="42" t="s">
        <v>394</v>
      </c>
      <c r="B1" s="42"/>
      <c r="C1" s="42"/>
      <c r="D1" s="42"/>
      <c r="E1" s="42"/>
      <c r="F1" s="42"/>
      <c r="G1" s="42"/>
      <c r="H1" s="42"/>
      <c r="I1" s="42"/>
      <c r="J1" s="42"/>
      <c r="K1" s="43"/>
      <c r="L1" s="2" t="s">
        <v>395</v>
      </c>
    </row>
    <row r="2" spans="1:12" ht="12.75" customHeight="1">
      <c r="A2" s="44" t="s">
        <v>348</v>
      </c>
      <c r="B2" s="44"/>
      <c r="C2" s="44"/>
      <c r="D2" s="44"/>
      <c r="E2" s="44"/>
      <c r="F2" s="44"/>
      <c r="G2" s="44"/>
      <c r="H2" s="44"/>
      <c r="I2" s="44"/>
      <c r="J2" s="44"/>
      <c r="K2" s="45"/>
      <c r="L2" s="1"/>
    </row>
    <row r="3" spans="1:12" ht="12.75" customHeight="1">
      <c r="A3" s="46" t="s">
        <v>52</v>
      </c>
      <c r="B3" s="38" t="s">
        <v>349</v>
      </c>
      <c r="C3" s="38" t="s">
        <v>350</v>
      </c>
      <c r="D3" s="38" t="s">
        <v>351</v>
      </c>
      <c r="E3" s="38" t="s">
        <v>352</v>
      </c>
      <c r="F3" s="38" t="s">
        <v>364</v>
      </c>
      <c r="G3" s="38" t="s">
        <v>353</v>
      </c>
      <c r="H3" s="38" t="s">
        <v>354</v>
      </c>
      <c r="I3" s="38" t="s">
        <v>355</v>
      </c>
      <c r="J3" s="38" t="s">
        <v>356</v>
      </c>
      <c r="K3" s="38" t="s">
        <v>357</v>
      </c>
      <c r="L3" s="40" t="s">
        <v>358</v>
      </c>
    </row>
    <row r="4" spans="1:12" ht="38.25" customHeight="1">
      <c r="A4" s="47"/>
      <c r="B4" s="39"/>
      <c r="C4" s="39"/>
      <c r="D4" s="39"/>
      <c r="E4" s="39"/>
      <c r="F4" s="52"/>
      <c r="G4" s="39"/>
      <c r="H4" s="39"/>
      <c r="I4" s="39"/>
      <c r="J4" s="39"/>
      <c r="K4" s="39"/>
      <c r="L4" s="41"/>
    </row>
    <row r="5" spans="1:12" ht="12.75" customHeight="1">
      <c r="A5" s="1"/>
      <c r="B5" s="33" t="str">
        <f>REPT("-",108)&amp;" Dollars "&amp;REPT("-",108)</f>
        <v>------------------------------------------------------------------------------------------------------------ Dollars ------------------------------------------------------------------------------------------------------------</v>
      </c>
      <c r="C5" s="33"/>
      <c r="D5" s="33"/>
      <c r="E5" s="33"/>
      <c r="F5" s="33"/>
      <c r="G5" s="33"/>
      <c r="H5" s="33"/>
      <c r="I5" s="33"/>
      <c r="J5" s="33"/>
      <c r="K5" s="33"/>
      <c r="L5" s="33"/>
    </row>
    <row r="6" ht="12.75" customHeight="1">
      <c r="A6" s="3" t="s">
        <v>396</v>
      </c>
    </row>
    <row r="7" spans="1:12" ht="12.75" customHeight="1">
      <c r="A7" s="2" t="str">
        <f>"Oct "&amp;RIGHT(A6,4)-1</f>
        <v>Oct 2010</v>
      </c>
      <c r="B7" s="11">
        <v>956313555.5855</v>
      </c>
      <c r="C7" s="11" t="s">
        <v>397</v>
      </c>
      <c r="D7" s="11" t="s">
        <v>397</v>
      </c>
      <c r="E7" s="11" t="s">
        <v>397</v>
      </c>
      <c r="F7" s="11" t="s">
        <v>397</v>
      </c>
      <c r="G7" s="11" t="s">
        <v>397</v>
      </c>
      <c r="H7" s="11" t="s">
        <v>397</v>
      </c>
      <c r="I7" s="11" t="s">
        <v>397</v>
      </c>
      <c r="J7" s="11" t="s">
        <v>397</v>
      </c>
      <c r="K7" s="11" t="s">
        <v>397</v>
      </c>
      <c r="L7" s="11">
        <v>956313555.5855</v>
      </c>
    </row>
    <row r="8" spans="1:12" ht="12.75" customHeight="1">
      <c r="A8" s="2" t="str">
        <f>"Nov "&amp;RIGHT(A6,4)-1</f>
        <v>Nov 2010</v>
      </c>
      <c r="B8" s="11">
        <v>961644640.5925</v>
      </c>
      <c r="C8" s="11" t="s">
        <v>397</v>
      </c>
      <c r="D8" s="11" t="s">
        <v>397</v>
      </c>
      <c r="E8" s="11" t="s">
        <v>397</v>
      </c>
      <c r="F8" s="11" t="s">
        <v>397</v>
      </c>
      <c r="G8" s="11" t="s">
        <v>397</v>
      </c>
      <c r="H8" s="11" t="s">
        <v>397</v>
      </c>
      <c r="I8" s="11" t="s">
        <v>397</v>
      </c>
      <c r="J8" s="11" t="s">
        <v>397</v>
      </c>
      <c r="K8" s="11" t="s">
        <v>397</v>
      </c>
      <c r="L8" s="11">
        <v>961644640.5925</v>
      </c>
    </row>
    <row r="9" spans="1:12" ht="12.75" customHeight="1">
      <c r="A9" s="2" t="str">
        <f>"Dec "&amp;RIGHT(A6,4)-1</f>
        <v>Dec 2010</v>
      </c>
      <c r="B9" s="11">
        <v>974704896.173</v>
      </c>
      <c r="C9" s="11" t="s">
        <v>397</v>
      </c>
      <c r="D9" s="11" t="s">
        <v>397</v>
      </c>
      <c r="E9" s="11" t="s">
        <v>397</v>
      </c>
      <c r="F9" s="11" t="s">
        <v>397</v>
      </c>
      <c r="G9" s="11" t="s">
        <v>397</v>
      </c>
      <c r="H9" s="11" t="s">
        <v>397</v>
      </c>
      <c r="I9" s="11" t="s">
        <v>397</v>
      </c>
      <c r="J9" s="11" t="s">
        <v>397</v>
      </c>
      <c r="K9" s="11" t="s">
        <v>397</v>
      </c>
      <c r="L9" s="11">
        <v>974704896.173</v>
      </c>
    </row>
    <row r="10" spans="1:12" ht="12.75" customHeight="1">
      <c r="A10" s="2" t="str">
        <f>"Jan "&amp;RIGHT(A6,4)</f>
        <v>Jan 2011</v>
      </c>
      <c r="B10" s="11">
        <v>971193486.1485</v>
      </c>
      <c r="C10" s="11" t="s">
        <v>397</v>
      </c>
      <c r="D10" s="11" t="s">
        <v>397</v>
      </c>
      <c r="E10" s="11" t="s">
        <v>397</v>
      </c>
      <c r="F10" s="11" t="s">
        <v>397</v>
      </c>
      <c r="G10" s="11" t="s">
        <v>397</v>
      </c>
      <c r="H10" s="11" t="s">
        <v>397</v>
      </c>
      <c r="I10" s="11" t="s">
        <v>397</v>
      </c>
      <c r="J10" s="11" t="s">
        <v>397</v>
      </c>
      <c r="K10" s="11" t="s">
        <v>397</v>
      </c>
      <c r="L10" s="11">
        <v>971193486.1485</v>
      </c>
    </row>
    <row r="11" spans="1:12" ht="12.75" customHeight="1">
      <c r="A11" s="2" t="str">
        <f>"Feb "&amp;RIGHT(A6,4)</f>
        <v>Feb 2011</v>
      </c>
      <c r="B11" s="11">
        <v>974641399.6155</v>
      </c>
      <c r="C11" s="11" t="s">
        <v>397</v>
      </c>
      <c r="D11" s="11" t="s">
        <v>397</v>
      </c>
      <c r="E11" s="11" t="s">
        <v>397</v>
      </c>
      <c r="F11" s="11" t="s">
        <v>397</v>
      </c>
      <c r="G11" s="11" t="s">
        <v>397</v>
      </c>
      <c r="H11" s="11" t="s">
        <v>397</v>
      </c>
      <c r="I11" s="11" t="s">
        <v>397</v>
      </c>
      <c r="J11" s="11" t="s">
        <v>397</v>
      </c>
      <c r="K11" s="11" t="s">
        <v>397</v>
      </c>
      <c r="L11" s="11">
        <v>974641399.6155</v>
      </c>
    </row>
    <row r="12" spans="1:12" ht="12.75" customHeight="1">
      <c r="A12" s="2" t="str">
        <f>"Mar "&amp;RIGHT(A6,4)</f>
        <v>Mar 2011</v>
      </c>
      <c r="B12" s="11">
        <v>990310326.9345</v>
      </c>
      <c r="C12" s="11" t="s">
        <v>397</v>
      </c>
      <c r="D12" s="11" t="s">
        <v>397</v>
      </c>
      <c r="E12" s="11" t="s">
        <v>397</v>
      </c>
      <c r="F12" s="11" t="s">
        <v>397</v>
      </c>
      <c r="G12" s="11" t="s">
        <v>397</v>
      </c>
      <c r="H12" s="11" t="s">
        <v>397</v>
      </c>
      <c r="I12" s="11" t="s">
        <v>397</v>
      </c>
      <c r="J12" s="11" t="s">
        <v>397</v>
      </c>
      <c r="K12" s="11" t="s">
        <v>397</v>
      </c>
      <c r="L12" s="11">
        <v>990310326.9345</v>
      </c>
    </row>
    <row r="13" spans="1:12" ht="12.75" customHeight="1">
      <c r="A13" s="2" t="str">
        <f>"Apr "&amp;RIGHT(A6,4)</f>
        <v>Apr 2011</v>
      </c>
      <c r="B13" s="11">
        <v>984661237.484</v>
      </c>
      <c r="C13" s="11" t="s">
        <v>397</v>
      </c>
      <c r="D13" s="11" t="s">
        <v>397</v>
      </c>
      <c r="E13" s="11" t="s">
        <v>397</v>
      </c>
      <c r="F13" s="11" t="s">
        <v>397</v>
      </c>
      <c r="G13" s="11" t="s">
        <v>397</v>
      </c>
      <c r="H13" s="11" t="s">
        <v>397</v>
      </c>
      <c r="I13" s="11" t="s">
        <v>397</v>
      </c>
      <c r="J13" s="11" t="s">
        <v>397</v>
      </c>
      <c r="K13" s="11" t="s">
        <v>397</v>
      </c>
      <c r="L13" s="11">
        <v>984661237.484</v>
      </c>
    </row>
    <row r="14" spans="1:12" ht="12.75" customHeight="1">
      <c r="A14" s="2" t="str">
        <f>"May "&amp;RIGHT(A6,4)</f>
        <v>May 2011</v>
      </c>
      <c r="B14" s="11">
        <v>1013067923.1115</v>
      </c>
      <c r="C14" s="11" t="s">
        <v>397</v>
      </c>
      <c r="D14" s="11" t="s">
        <v>397</v>
      </c>
      <c r="E14" s="11" t="s">
        <v>397</v>
      </c>
      <c r="F14" s="11" t="s">
        <v>397</v>
      </c>
      <c r="G14" s="11" t="s">
        <v>397</v>
      </c>
      <c r="H14" s="11" t="s">
        <v>397</v>
      </c>
      <c r="I14" s="11" t="s">
        <v>397</v>
      </c>
      <c r="J14" s="11" t="s">
        <v>397</v>
      </c>
      <c r="K14" s="11" t="s">
        <v>397</v>
      </c>
      <c r="L14" s="11">
        <v>1013067923.1115</v>
      </c>
    </row>
    <row r="15" spans="1:12" ht="12.75" customHeight="1">
      <c r="A15" s="2" t="str">
        <f>"Jun "&amp;RIGHT(A6,4)</f>
        <v>Jun 2011</v>
      </c>
      <c r="B15" s="11">
        <v>999487132.7935</v>
      </c>
      <c r="C15" s="11" t="s">
        <v>397</v>
      </c>
      <c r="D15" s="11" t="s">
        <v>397</v>
      </c>
      <c r="E15" s="11" t="s">
        <v>397</v>
      </c>
      <c r="F15" s="11" t="s">
        <v>397</v>
      </c>
      <c r="G15" s="11" t="s">
        <v>397</v>
      </c>
      <c r="H15" s="11" t="s">
        <v>397</v>
      </c>
      <c r="I15" s="11" t="s">
        <v>397</v>
      </c>
      <c r="J15" s="11" t="s">
        <v>397</v>
      </c>
      <c r="K15" s="11" t="s">
        <v>397</v>
      </c>
      <c r="L15" s="11">
        <v>999487132.7935</v>
      </c>
    </row>
    <row r="16" spans="1:12" ht="12.75" customHeight="1">
      <c r="A16" s="2" t="str">
        <f>"Jul "&amp;RIGHT(A6,4)</f>
        <v>Jul 2011</v>
      </c>
      <c r="B16" s="11">
        <v>1007502424.5665</v>
      </c>
      <c r="C16" s="11" t="s">
        <v>397</v>
      </c>
      <c r="D16" s="11" t="s">
        <v>397</v>
      </c>
      <c r="E16" s="11" t="s">
        <v>397</v>
      </c>
      <c r="F16" s="11" t="s">
        <v>397</v>
      </c>
      <c r="G16" s="11" t="s">
        <v>397</v>
      </c>
      <c r="H16" s="11" t="s">
        <v>397</v>
      </c>
      <c r="I16" s="11" t="s">
        <v>397</v>
      </c>
      <c r="J16" s="11" t="s">
        <v>397</v>
      </c>
      <c r="K16" s="11" t="s">
        <v>397</v>
      </c>
      <c r="L16" s="11">
        <v>1007502424.5665</v>
      </c>
    </row>
    <row r="17" spans="1:12" ht="12.75" customHeight="1">
      <c r="A17" s="2" t="str">
        <f>"Aug "&amp;RIGHT(A6,4)</f>
        <v>Aug 2011</v>
      </c>
      <c r="B17" s="11">
        <v>1014651219.2435</v>
      </c>
      <c r="C17" s="11" t="s">
        <v>397</v>
      </c>
      <c r="D17" s="11" t="s">
        <v>397</v>
      </c>
      <c r="E17" s="11" t="s">
        <v>397</v>
      </c>
      <c r="F17" s="11" t="s">
        <v>397</v>
      </c>
      <c r="G17" s="11" t="s">
        <v>397</v>
      </c>
      <c r="H17" s="11" t="s">
        <v>397</v>
      </c>
      <c r="I17" s="11" t="s">
        <v>397</v>
      </c>
      <c r="J17" s="11" t="s">
        <v>397</v>
      </c>
      <c r="K17" s="11" t="s">
        <v>397</v>
      </c>
      <c r="L17" s="11">
        <v>1014651219.2435</v>
      </c>
    </row>
    <row r="18" spans="1:12" ht="12.75" customHeight="1">
      <c r="A18" s="2" t="str">
        <f>"Sep "&amp;RIGHT(A6,4)</f>
        <v>Sep 2011</v>
      </c>
      <c r="B18" s="11">
        <v>1036540805.82</v>
      </c>
      <c r="C18" s="11" t="s">
        <v>397</v>
      </c>
      <c r="D18" s="11" t="s">
        <v>397</v>
      </c>
      <c r="E18" s="11" t="s">
        <v>397</v>
      </c>
      <c r="F18" s="11" t="s">
        <v>397</v>
      </c>
      <c r="G18" s="11" t="s">
        <v>397</v>
      </c>
      <c r="H18" s="11" t="s">
        <v>397</v>
      </c>
      <c r="I18" s="11" t="s">
        <v>397</v>
      </c>
      <c r="J18" s="11" t="s">
        <v>397</v>
      </c>
      <c r="K18" s="11" t="s">
        <v>397</v>
      </c>
      <c r="L18" s="11">
        <v>1036540805.82</v>
      </c>
    </row>
    <row r="19" spans="1:12" ht="12.75" customHeight="1">
      <c r="A19" s="12" t="s">
        <v>57</v>
      </c>
      <c r="B19" s="27">
        <v>11884719048.0685</v>
      </c>
      <c r="C19" s="27" t="s">
        <v>397</v>
      </c>
      <c r="D19" s="27" t="s">
        <v>397</v>
      </c>
      <c r="E19" s="27" t="s">
        <v>397</v>
      </c>
      <c r="F19" s="27" t="s">
        <v>397</v>
      </c>
      <c r="G19" s="27" t="s">
        <v>397</v>
      </c>
      <c r="H19" s="27" t="s">
        <v>397</v>
      </c>
      <c r="I19" s="27" t="s">
        <v>397</v>
      </c>
      <c r="J19" s="27" t="s">
        <v>397</v>
      </c>
      <c r="K19" s="27" t="s">
        <v>397</v>
      </c>
      <c r="L19" s="27">
        <v>11884719048.0685</v>
      </c>
    </row>
    <row r="20" spans="1:12" ht="12.75" customHeight="1">
      <c r="A20" s="14" t="s">
        <v>398</v>
      </c>
      <c r="B20" s="21">
        <v>8826024598.4385</v>
      </c>
      <c r="C20" s="21" t="s">
        <v>397</v>
      </c>
      <c r="D20" s="21" t="s">
        <v>397</v>
      </c>
      <c r="E20" s="21" t="s">
        <v>397</v>
      </c>
      <c r="F20" s="21" t="s">
        <v>397</v>
      </c>
      <c r="G20" s="21" t="s">
        <v>397</v>
      </c>
      <c r="H20" s="21" t="s">
        <v>397</v>
      </c>
      <c r="I20" s="21" t="s">
        <v>397</v>
      </c>
      <c r="J20" s="21" t="s">
        <v>397</v>
      </c>
      <c r="K20" s="21" t="s">
        <v>397</v>
      </c>
      <c r="L20" s="21">
        <v>8826024598.4385</v>
      </c>
    </row>
    <row r="21" ht="12.75" customHeight="1">
      <c r="A21" s="3" t="str">
        <f>"FY "&amp;RIGHT(A6,4)+1</f>
        <v>FY 2012</v>
      </c>
    </row>
    <row r="22" spans="1:12" ht="12.75" customHeight="1">
      <c r="A22" s="2" t="str">
        <f>"Oct "&amp;RIGHT(A6,4)</f>
        <v>Oct 2011</v>
      </c>
      <c r="B22" s="11">
        <v>682736743.563</v>
      </c>
      <c r="C22" s="11" t="s">
        <v>397</v>
      </c>
      <c r="D22" s="11" t="s">
        <v>397</v>
      </c>
      <c r="E22" s="11" t="s">
        <v>397</v>
      </c>
      <c r="F22" s="11" t="s">
        <v>397</v>
      </c>
      <c r="G22" s="11" t="s">
        <v>397</v>
      </c>
      <c r="H22" s="11" t="s">
        <v>397</v>
      </c>
      <c r="I22" s="11" t="s">
        <v>397</v>
      </c>
      <c r="J22" s="11" t="s">
        <v>397</v>
      </c>
      <c r="K22" s="11" t="s">
        <v>397</v>
      </c>
      <c r="L22" s="11">
        <v>682736743.563</v>
      </c>
    </row>
    <row r="23" spans="1:12" ht="12.75" customHeight="1">
      <c r="A23" s="2" t="str">
        <f>"Nov "&amp;RIGHT(A6,4)</f>
        <v>Nov 2011</v>
      </c>
      <c r="B23" s="11">
        <v>679821673.107</v>
      </c>
      <c r="C23" s="11" t="s">
        <v>397</v>
      </c>
      <c r="D23" s="11" t="s">
        <v>397</v>
      </c>
      <c r="E23" s="11" t="s">
        <v>397</v>
      </c>
      <c r="F23" s="11" t="s">
        <v>397</v>
      </c>
      <c r="G23" s="11" t="s">
        <v>397</v>
      </c>
      <c r="H23" s="11" t="s">
        <v>397</v>
      </c>
      <c r="I23" s="11" t="s">
        <v>397</v>
      </c>
      <c r="J23" s="11" t="s">
        <v>397</v>
      </c>
      <c r="K23" s="11" t="s">
        <v>397</v>
      </c>
      <c r="L23" s="11">
        <v>679821673.107</v>
      </c>
    </row>
    <row r="24" spans="1:12" ht="12.75" customHeight="1">
      <c r="A24" s="2" t="str">
        <f>"Dec "&amp;RIGHT(A6,4)</f>
        <v>Dec 2011</v>
      </c>
      <c r="B24" s="11">
        <v>680893792.5345</v>
      </c>
      <c r="C24" s="11" t="s">
        <v>397</v>
      </c>
      <c r="D24" s="11" t="s">
        <v>397</v>
      </c>
      <c r="E24" s="11" t="s">
        <v>397</v>
      </c>
      <c r="F24" s="11" t="s">
        <v>397</v>
      </c>
      <c r="G24" s="11" t="s">
        <v>397</v>
      </c>
      <c r="H24" s="11" t="s">
        <v>397</v>
      </c>
      <c r="I24" s="11" t="s">
        <v>397</v>
      </c>
      <c r="J24" s="11" t="s">
        <v>397</v>
      </c>
      <c r="K24" s="11" t="s">
        <v>397</v>
      </c>
      <c r="L24" s="11">
        <v>680893792.5345</v>
      </c>
    </row>
    <row r="25" spans="1:12" ht="12.75" customHeight="1">
      <c r="A25" s="2" t="str">
        <f>"Jan "&amp;RIGHT(A6,4)+1</f>
        <v>Jan 2012</v>
      </c>
      <c r="B25" s="11">
        <v>673593344.7525</v>
      </c>
      <c r="C25" s="11" t="s">
        <v>397</v>
      </c>
      <c r="D25" s="11" t="s">
        <v>397</v>
      </c>
      <c r="E25" s="11" t="s">
        <v>397</v>
      </c>
      <c r="F25" s="11" t="s">
        <v>397</v>
      </c>
      <c r="G25" s="11" t="s">
        <v>397</v>
      </c>
      <c r="H25" s="11" t="s">
        <v>397</v>
      </c>
      <c r="I25" s="11" t="s">
        <v>397</v>
      </c>
      <c r="J25" s="11" t="s">
        <v>397</v>
      </c>
      <c r="K25" s="11" t="s">
        <v>397</v>
      </c>
      <c r="L25" s="11">
        <v>673593344.7525</v>
      </c>
    </row>
    <row r="26" spans="1:12" ht="12.75" customHeight="1">
      <c r="A26" s="2" t="str">
        <f>"Feb "&amp;RIGHT(A6,4)+1</f>
        <v>Feb 2012</v>
      </c>
      <c r="B26" s="11">
        <v>674566838.187</v>
      </c>
      <c r="C26" s="11" t="s">
        <v>397</v>
      </c>
      <c r="D26" s="11" t="s">
        <v>397</v>
      </c>
      <c r="E26" s="11" t="s">
        <v>397</v>
      </c>
      <c r="F26" s="11" t="s">
        <v>397</v>
      </c>
      <c r="G26" s="11" t="s">
        <v>397</v>
      </c>
      <c r="H26" s="11" t="s">
        <v>397</v>
      </c>
      <c r="I26" s="11" t="s">
        <v>397</v>
      </c>
      <c r="J26" s="11" t="s">
        <v>397</v>
      </c>
      <c r="K26" s="11" t="s">
        <v>397</v>
      </c>
      <c r="L26" s="11">
        <v>674566838.187</v>
      </c>
    </row>
    <row r="27" spans="1:12" ht="12.75" customHeight="1">
      <c r="A27" s="2" t="str">
        <f>"Mar "&amp;RIGHT(A6,4)+1</f>
        <v>Mar 2012</v>
      </c>
      <c r="B27" s="11">
        <v>676832971.128</v>
      </c>
      <c r="C27" s="11" t="s">
        <v>397</v>
      </c>
      <c r="D27" s="11" t="s">
        <v>397</v>
      </c>
      <c r="E27" s="11" t="s">
        <v>397</v>
      </c>
      <c r="F27" s="11" t="s">
        <v>397</v>
      </c>
      <c r="G27" s="11" t="s">
        <v>397</v>
      </c>
      <c r="H27" s="11" t="s">
        <v>397</v>
      </c>
      <c r="I27" s="11" t="s">
        <v>397</v>
      </c>
      <c r="J27" s="11" t="s">
        <v>397</v>
      </c>
      <c r="K27" s="11" t="s">
        <v>397</v>
      </c>
      <c r="L27" s="11">
        <v>676832971.128</v>
      </c>
    </row>
    <row r="28" spans="1:12" ht="12.75" customHeight="1">
      <c r="A28" s="2" t="str">
        <f>"Apr "&amp;RIGHT(A6,4)+1</f>
        <v>Apr 2012</v>
      </c>
      <c r="B28" s="11">
        <v>670846123.452</v>
      </c>
      <c r="C28" s="11" t="s">
        <v>397</v>
      </c>
      <c r="D28" s="11" t="s">
        <v>397</v>
      </c>
      <c r="E28" s="11" t="s">
        <v>397</v>
      </c>
      <c r="F28" s="11" t="s">
        <v>397</v>
      </c>
      <c r="G28" s="11" t="s">
        <v>397</v>
      </c>
      <c r="H28" s="11" t="s">
        <v>397</v>
      </c>
      <c r="I28" s="11" t="s">
        <v>397</v>
      </c>
      <c r="J28" s="11" t="s">
        <v>397</v>
      </c>
      <c r="K28" s="11" t="s">
        <v>397</v>
      </c>
      <c r="L28" s="11">
        <v>670846123.452</v>
      </c>
    </row>
    <row r="29" spans="1:12" ht="12.75" customHeight="1">
      <c r="A29" s="2" t="str">
        <f>"May "&amp;RIGHT(A6,4)+1</f>
        <v>May 2012</v>
      </c>
      <c r="B29" s="11">
        <v>676827365.4945</v>
      </c>
      <c r="C29" s="11" t="s">
        <v>397</v>
      </c>
      <c r="D29" s="11" t="s">
        <v>397</v>
      </c>
      <c r="E29" s="11" t="s">
        <v>397</v>
      </c>
      <c r="F29" s="11" t="s">
        <v>397</v>
      </c>
      <c r="G29" s="11" t="s">
        <v>397</v>
      </c>
      <c r="H29" s="11" t="s">
        <v>397</v>
      </c>
      <c r="I29" s="11" t="s">
        <v>397</v>
      </c>
      <c r="J29" s="11" t="s">
        <v>397</v>
      </c>
      <c r="K29" s="11" t="s">
        <v>397</v>
      </c>
      <c r="L29" s="11">
        <v>676827365.4945</v>
      </c>
    </row>
    <row r="30" spans="1:12" ht="12.75" customHeight="1">
      <c r="A30" s="2" t="str">
        <f>"Jun "&amp;RIGHT(A6,4)+1</f>
        <v>Jun 2012</v>
      </c>
      <c r="B30" s="11">
        <v>679488169.7235</v>
      </c>
      <c r="C30" s="11" t="s">
        <v>397</v>
      </c>
      <c r="D30" s="11" t="s">
        <v>397</v>
      </c>
      <c r="E30" s="11" t="s">
        <v>397</v>
      </c>
      <c r="F30" s="11" t="s">
        <v>397</v>
      </c>
      <c r="G30" s="11" t="s">
        <v>397</v>
      </c>
      <c r="H30" s="11" t="s">
        <v>397</v>
      </c>
      <c r="I30" s="11" t="s">
        <v>397</v>
      </c>
      <c r="J30" s="11" t="s">
        <v>397</v>
      </c>
      <c r="K30" s="11" t="s">
        <v>397</v>
      </c>
      <c r="L30" s="11">
        <v>679488169.7235</v>
      </c>
    </row>
    <row r="31" spans="1:12" ht="12.75" customHeight="1">
      <c r="A31" s="2" t="str">
        <f>"Jul "&amp;RIGHT(A6,4)+1</f>
        <v>Jul 2012</v>
      </c>
      <c r="B31" s="11" t="s">
        <v>397</v>
      </c>
      <c r="C31" s="11" t="s">
        <v>397</v>
      </c>
      <c r="D31" s="11" t="s">
        <v>397</v>
      </c>
      <c r="E31" s="11" t="s">
        <v>397</v>
      </c>
      <c r="F31" s="11" t="s">
        <v>397</v>
      </c>
      <c r="G31" s="11" t="s">
        <v>397</v>
      </c>
      <c r="H31" s="11" t="s">
        <v>397</v>
      </c>
      <c r="I31" s="11" t="s">
        <v>397</v>
      </c>
      <c r="J31" s="11" t="s">
        <v>397</v>
      </c>
      <c r="K31" s="11" t="s">
        <v>397</v>
      </c>
      <c r="L31" s="11" t="s">
        <v>397</v>
      </c>
    </row>
    <row r="32" spans="1:12" ht="12.75" customHeight="1">
      <c r="A32" s="2" t="str">
        <f>"Aug "&amp;RIGHT(A6,4)+1</f>
        <v>Aug 2012</v>
      </c>
      <c r="B32" s="11" t="s">
        <v>397</v>
      </c>
      <c r="C32" s="11" t="s">
        <v>397</v>
      </c>
      <c r="D32" s="11" t="s">
        <v>397</v>
      </c>
      <c r="E32" s="11" t="s">
        <v>397</v>
      </c>
      <c r="F32" s="11" t="s">
        <v>397</v>
      </c>
      <c r="G32" s="11" t="s">
        <v>397</v>
      </c>
      <c r="H32" s="11" t="s">
        <v>397</v>
      </c>
      <c r="I32" s="11" t="s">
        <v>397</v>
      </c>
      <c r="J32" s="11" t="s">
        <v>397</v>
      </c>
      <c r="K32" s="11" t="s">
        <v>397</v>
      </c>
      <c r="L32" s="11" t="s">
        <v>397</v>
      </c>
    </row>
    <row r="33" spans="1:12" ht="12.75" customHeight="1">
      <c r="A33" s="2" t="str">
        <f>"Sep "&amp;RIGHT(A6,4)+1</f>
        <v>Sep 2012</v>
      </c>
      <c r="B33" s="11" t="s">
        <v>397</v>
      </c>
      <c r="C33" s="11" t="s">
        <v>397</v>
      </c>
      <c r="D33" s="11" t="s">
        <v>397</v>
      </c>
      <c r="E33" s="11" t="s">
        <v>397</v>
      </c>
      <c r="F33" s="11" t="s">
        <v>397</v>
      </c>
      <c r="G33" s="11" t="s">
        <v>397</v>
      </c>
      <c r="H33" s="11" t="s">
        <v>397</v>
      </c>
      <c r="I33" s="11" t="s">
        <v>397</v>
      </c>
      <c r="J33" s="11" t="s">
        <v>397</v>
      </c>
      <c r="K33" s="11" t="s">
        <v>397</v>
      </c>
      <c r="L33" s="11" t="s">
        <v>397</v>
      </c>
    </row>
    <row r="34" spans="1:12" ht="12.75" customHeight="1">
      <c r="A34" s="12" t="s">
        <v>57</v>
      </c>
      <c r="B34" s="27">
        <v>6095607021.942</v>
      </c>
      <c r="C34" s="27" t="s">
        <v>397</v>
      </c>
      <c r="D34" s="27" t="s">
        <v>397</v>
      </c>
      <c r="E34" s="27" t="s">
        <v>397</v>
      </c>
      <c r="F34" s="27" t="s">
        <v>397</v>
      </c>
      <c r="G34" s="27" t="s">
        <v>397</v>
      </c>
      <c r="H34" s="27" t="s">
        <v>397</v>
      </c>
      <c r="I34" s="27" t="s">
        <v>397</v>
      </c>
      <c r="J34" s="27" t="s">
        <v>397</v>
      </c>
      <c r="K34" s="27" t="s">
        <v>397</v>
      </c>
      <c r="L34" s="27">
        <v>6095607021.942</v>
      </c>
    </row>
    <row r="35" spans="1:12" ht="12.75" customHeight="1">
      <c r="A35" s="14" t="str">
        <f>"Total "&amp;MID(A20,7,LEN(A20)-13)&amp;" Months"</f>
        <v>Total 9 Months</v>
      </c>
      <c r="B35" s="21">
        <v>6095607021.942</v>
      </c>
      <c r="C35" s="21" t="s">
        <v>397</v>
      </c>
      <c r="D35" s="21" t="s">
        <v>397</v>
      </c>
      <c r="E35" s="21" t="s">
        <v>397</v>
      </c>
      <c r="F35" s="21" t="s">
        <v>397</v>
      </c>
      <c r="G35" s="21" t="s">
        <v>397</v>
      </c>
      <c r="H35" s="21" t="s">
        <v>397</v>
      </c>
      <c r="I35" s="21" t="s">
        <v>397</v>
      </c>
      <c r="J35" s="21" t="s">
        <v>397</v>
      </c>
      <c r="K35" s="21" t="s">
        <v>397</v>
      </c>
      <c r="L35" s="21">
        <v>6095607021.942</v>
      </c>
    </row>
    <row r="37" spans="1:12" ht="93.75" customHeight="1">
      <c r="A37" s="61" t="s">
        <v>383</v>
      </c>
      <c r="B37" s="62"/>
      <c r="C37" s="62"/>
      <c r="D37" s="62"/>
      <c r="E37" s="62"/>
      <c r="F37" s="62"/>
      <c r="G37" s="62"/>
      <c r="H37" s="62"/>
      <c r="I37" s="62"/>
      <c r="J37" s="62"/>
      <c r="K37" s="62"/>
      <c r="L37" s="62"/>
    </row>
    <row r="100" ht="12.75" customHeight="1"/>
    <row r="101" ht="12.75" customHeight="1">
      <c r="E101" s="28"/>
    </row>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6">
    <mergeCell ref="A1:K1"/>
    <mergeCell ref="A2:K2"/>
    <mergeCell ref="A3:A4"/>
    <mergeCell ref="B3:B4"/>
    <mergeCell ref="C3:C4"/>
    <mergeCell ref="D3:D4"/>
    <mergeCell ref="E3:E4"/>
    <mergeCell ref="F3:F4"/>
    <mergeCell ref="G3:G4"/>
    <mergeCell ref="H3:H4"/>
    <mergeCell ref="A37:L37"/>
    <mergeCell ref="B5:L5"/>
    <mergeCell ref="I3:I4"/>
    <mergeCell ref="J3:J4"/>
    <mergeCell ref="K3:K4"/>
    <mergeCell ref="L3:L4"/>
  </mergeCells>
  <printOptions/>
  <pageMargins left="0.75" right="0.75" top="1" bottom="1" header="0.5" footer="0.5"/>
  <pageSetup horizontalDpi="600" verticalDpi="600" orientation="landscape" scale="81" r:id="rId1"/>
  <headerFooter alignWithMargins="0">
    <oddHeader>&amp;L&amp;C&amp;R</oddHeader>
    <oddFooter>&amp;L&amp;C&amp;R</oddFooter>
  </headerFooter>
  <rowBreaks count="1" manualBreakCount="1">
    <brk id="38" max="254" man="1"/>
  </rowBreaks>
</worksheet>
</file>

<file path=xl/worksheets/sheet5.xml><?xml version="1.0" encoding="utf-8"?>
<worksheet xmlns="http://schemas.openxmlformats.org/spreadsheetml/2006/main" xmlns:r="http://schemas.openxmlformats.org/officeDocument/2006/relationships">
  <sheetPr>
    <pageSetUpPr fitToPage="1"/>
  </sheetPr>
  <dimension ref="A1:G29"/>
  <sheetViews>
    <sheetView showGridLines="0" zoomScalePageLayoutView="0" workbookViewId="0" topLeftCell="A1">
      <selection activeCell="A1" sqref="A1:F1"/>
    </sheetView>
  </sheetViews>
  <sheetFormatPr defaultColWidth="9.140625" defaultRowHeight="12.75"/>
  <cols>
    <col min="1" max="1" width="11.421875" style="0" customWidth="1"/>
    <col min="2" max="3" width="22.8515625" style="0" customWidth="1"/>
    <col min="4" max="7" width="11.421875" style="0" customWidth="1"/>
  </cols>
  <sheetData>
    <row r="1" spans="1:7" ht="12" customHeight="1">
      <c r="A1" s="42" t="s">
        <v>394</v>
      </c>
      <c r="B1" s="42"/>
      <c r="C1" s="42"/>
      <c r="D1" s="42"/>
      <c r="E1" s="42"/>
      <c r="F1" s="42"/>
      <c r="G1" s="2" t="s">
        <v>395</v>
      </c>
    </row>
    <row r="2" spans="1:7" ht="12" customHeight="1">
      <c r="A2" s="44" t="s">
        <v>64</v>
      </c>
      <c r="B2" s="44"/>
      <c r="C2" s="44"/>
      <c r="D2" s="44"/>
      <c r="E2" s="44"/>
      <c r="F2" s="44"/>
      <c r="G2" s="1"/>
    </row>
    <row r="3" spans="1:7" ht="24" customHeight="1">
      <c r="A3" s="46" t="s">
        <v>65</v>
      </c>
      <c r="B3" s="40" t="s">
        <v>66</v>
      </c>
      <c r="C3" s="46"/>
      <c r="D3" s="38" t="s">
        <v>208</v>
      </c>
      <c r="E3" s="38" t="s">
        <v>67</v>
      </c>
      <c r="F3" s="38" t="s">
        <v>209</v>
      </c>
      <c r="G3" s="40" t="s">
        <v>68</v>
      </c>
    </row>
    <row r="4" spans="1:7" ht="12.75" customHeight="1">
      <c r="A4" s="47"/>
      <c r="B4" s="41"/>
      <c r="C4" s="47"/>
      <c r="D4" s="39"/>
      <c r="E4" s="39"/>
      <c r="F4" s="39"/>
      <c r="G4" s="41"/>
    </row>
    <row r="5" spans="1:7" ht="12" customHeight="1">
      <c r="A5" s="1"/>
      <c r="B5" s="1"/>
      <c r="C5" s="1"/>
      <c r="D5" s="33" t="str">
        <f>REPT("-",29)&amp;" Number "&amp;REPT("-",29)</f>
        <v>----------------------------- Number -----------------------------</v>
      </c>
      <c r="E5" s="33"/>
      <c r="F5" s="33"/>
      <c r="G5" s="1" t="str">
        <f>REPT("-",6)&amp;" Percent "&amp;REPT("-",5)</f>
        <v>------ Percent -----</v>
      </c>
    </row>
    <row r="6" ht="12" customHeight="1">
      <c r="A6" s="3" t="s">
        <v>396</v>
      </c>
    </row>
    <row r="7" spans="1:7" ht="12" customHeight="1">
      <c r="A7" s="2"/>
      <c r="B7" s="3" t="s">
        <v>69</v>
      </c>
      <c r="C7" s="3" t="s">
        <v>70</v>
      </c>
      <c r="D7" s="11">
        <v>100836</v>
      </c>
      <c r="E7" s="11">
        <v>51069852</v>
      </c>
      <c r="F7" s="11">
        <v>31818508.8098</v>
      </c>
      <c r="G7" s="19">
        <f aca="true" t="shared" si="0" ref="G7:G16">IF(AND(ISNUMBER(E7),ISNUMBER(F7)),IF(E7=0,"--",IF(F7=0,"--",F7/E7)),"--")</f>
        <v>0.6230389860890923</v>
      </c>
    </row>
    <row r="8" spans="1:7" ht="12" customHeight="1">
      <c r="A8" s="1"/>
      <c r="B8" s="1"/>
      <c r="C8" s="3" t="s">
        <v>71</v>
      </c>
      <c r="D8" s="11">
        <v>95857</v>
      </c>
      <c r="E8" s="11">
        <v>50835861</v>
      </c>
      <c r="F8" s="11" t="s">
        <v>397</v>
      </c>
      <c r="G8" s="19" t="str">
        <f t="shared" si="0"/>
        <v>--</v>
      </c>
    </row>
    <row r="9" spans="1:7" ht="12" customHeight="1">
      <c r="A9" s="1"/>
      <c r="B9" s="1"/>
      <c r="C9" s="3" t="s">
        <v>72</v>
      </c>
      <c r="D9" s="11">
        <v>4979</v>
      </c>
      <c r="E9" s="11">
        <v>233991</v>
      </c>
      <c r="F9" s="11" t="s">
        <v>397</v>
      </c>
      <c r="G9" s="19" t="str">
        <f t="shared" si="0"/>
        <v>--</v>
      </c>
    </row>
    <row r="10" spans="1:7" ht="12" customHeight="1">
      <c r="A10" s="1"/>
      <c r="B10" s="3" t="s">
        <v>73</v>
      </c>
      <c r="C10" s="3" t="s">
        <v>70</v>
      </c>
      <c r="D10" s="11">
        <v>89253</v>
      </c>
      <c r="E10" s="11">
        <v>46426425</v>
      </c>
      <c r="F10" s="11">
        <v>12174598.9452</v>
      </c>
      <c r="G10" s="19">
        <f t="shared" si="0"/>
        <v>0.26223425441868503</v>
      </c>
    </row>
    <row r="11" spans="1:7" ht="12" customHeight="1">
      <c r="A11" s="1"/>
      <c r="B11" s="1"/>
      <c r="C11" s="3" t="s">
        <v>71</v>
      </c>
      <c r="D11" s="11">
        <v>84286</v>
      </c>
      <c r="E11" s="11">
        <v>46189827</v>
      </c>
      <c r="F11" s="11" t="s">
        <v>397</v>
      </c>
      <c r="G11" s="19" t="str">
        <f t="shared" si="0"/>
        <v>--</v>
      </c>
    </row>
    <row r="12" spans="1:7" ht="12" customHeight="1">
      <c r="A12" s="1"/>
      <c r="B12" s="1"/>
      <c r="C12" s="3" t="s">
        <v>72</v>
      </c>
      <c r="D12" s="11">
        <v>4967</v>
      </c>
      <c r="E12" s="11">
        <v>236598</v>
      </c>
      <c r="F12" s="11" t="s">
        <v>397</v>
      </c>
      <c r="G12" s="19" t="str">
        <f t="shared" si="0"/>
        <v>--</v>
      </c>
    </row>
    <row r="13" spans="1:7" ht="12" customHeight="1">
      <c r="A13" s="1"/>
      <c r="B13" s="3" t="s">
        <v>20</v>
      </c>
      <c r="C13" s="3" t="s">
        <v>20</v>
      </c>
      <c r="D13" s="11">
        <v>0</v>
      </c>
      <c r="E13" s="11">
        <v>0</v>
      </c>
      <c r="F13" s="11">
        <v>0</v>
      </c>
      <c r="G13" s="19" t="str">
        <f t="shared" si="0"/>
        <v>--</v>
      </c>
    </row>
    <row r="14" spans="1:7" ht="12" customHeight="1">
      <c r="A14" s="1"/>
      <c r="B14" s="3" t="s">
        <v>74</v>
      </c>
      <c r="C14" s="3" t="s">
        <v>75</v>
      </c>
      <c r="D14" s="11">
        <v>3848</v>
      </c>
      <c r="E14" s="11" t="s">
        <v>397</v>
      </c>
      <c r="F14" s="11" t="s">
        <v>397</v>
      </c>
      <c r="G14" s="19" t="str">
        <f t="shared" si="0"/>
        <v>--</v>
      </c>
    </row>
    <row r="15" spans="1:7" ht="12" customHeight="1">
      <c r="A15" s="1"/>
      <c r="B15" s="1"/>
      <c r="C15" s="3" t="s">
        <v>76</v>
      </c>
      <c r="D15" s="11">
        <v>527</v>
      </c>
      <c r="E15" s="11" t="s">
        <v>397</v>
      </c>
      <c r="F15" s="11" t="s">
        <v>397</v>
      </c>
      <c r="G15" s="19" t="str">
        <f t="shared" si="0"/>
        <v>--</v>
      </c>
    </row>
    <row r="16" spans="1:7" ht="12" customHeight="1">
      <c r="A16" s="20"/>
      <c r="B16" s="20"/>
      <c r="C16" s="20" t="s">
        <v>77</v>
      </c>
      <c r="D16" s="21">
        <v>782</v>
      </c>
      <c r="E16" s="21" t="s">
        <v>397</v>
      </c>
      <c r="F16" s="21" t="s">
        <v>397</v>
      </c>
      <c r="G16" s="24" t="str">
        <f t="shared" si="0"/>
        <v>--</v>
      </c>
    </row>
    <row r="17" spans="1:7" ht="12" customHeight="1">
      <c r="A17" s="3" t="str">
        <f>"FY "&amp;RIGHT(A6,4)+1</f>
        <v>FY 2012</v>
      </c>
      <c r="G17" s="19"/>
    </row>
    <row r="18" spans="1:7" ht="12" customHeight="1">
      <c r="A18" s="2"/>
      <c r="B18" s="3" t="s">
        <v>69</v>
      </c>
      <c r="C18" s="3" t="s">
        <v>70</v>
      </c>
      <c r="D18" s="11">
        <v>100286</v>
      </c>
      <c r="E18" s="11">
        <v>51332869</v>
      </c>
      <c r="F18" s="11">
        <v>31713394.2825</v>
      </c>
      <c r="G18" s="19">
        <f aca="true" t="shared" si="1" ref="G18:G27">IF(AND(ISNUMBER(E18),ISNUMBER(F18)),IF(E18=0,"--",IF(F18=0,"--",F18/E18)),"--")</f>
        <v>0.6177989833862588</v>
      </c>
    </row>
    <row r="19" spans="1:7" ht="12" customHeight="1">
      <c r="A19" s="1"/>
      <c r="B19" s="1"/>
      <c r="C19" s="3" t="s">
        <v>71</v>
      </c>
      <c r="D19" s="11">
        <v>95400</v>
      </c>
      <c r="E19" s="11">
        <v>51068701</v>
      </c>
      <c r="F19" s="11" t="s">
        <v>397</v>
      </c>
      <c r="G19" s="19" t="str">
        <f t="shared" si="1"/>
        <v>--</v>
      </c>
    </row>
    <row r="20" spans="1:7" ht="12" customHeight="1">
      <c r="A20" s="1"/>
      <c r="B20" s="1"/>
      <c r="C20" s="3" t="s">
        <v>72</v>
      </c>
      <c r="D20" s="11">
        <v>4886</v>
      </c>
      <c r="E20" s="11">
        <v>264168</v>
      </c>
      <c r="F20" s="11" t="s">
        <v>397</v>
      </c>
      <c r="G20" s="19" t="str">
        <f t="shared" si="1"/>
        <v>--</v>
      </c>
    </row>
    <row r="21" spans="1:7" ht="12" customHeight="1">
      <c r="A21" s="1"/>
      <c r="B21" s="3" t="s">
        <v>73</v>
      </c>
      <c r="C21" s="3" t="s">
        <v>70</v>
      </c>
      <c r="D21" s="11">
        <v>91507</v>
      </c>
      <c r="E21" s="11">
        <v>47221189</v>
      </c>
      <c r="F21" s="11">
        <v>12859351.6722</v>
      </c>
      <c r="G21" s="19">
        <f t="shared" si="1"/>
        <v>0.27232164086761984</v>
      </c>
    </row>
    <row r="22" spans="1:7" ht="12" customHeight="1">
      <c r="A22" s="1"/>
      <c r="B22" s="1"/>
      <c r="C22" s="3" t="s">
        <v>71</v>
      </c>
      <c r="D22" s="11">
        <v>86651</v>
      </c>
      <c r="E22" s="11">
        <v>46956271</v>
      </c>
      <c r="F22" s="11" t="s">
        <v>397</v>
      </c>
      <c r="G22" s="19" t="str">
        <f t="shared" si="1"/>
        <v>--</v>
      </c>
    </row>
    <row r="23" spans="1:7" ht="12" customHeight="1">
      <c r="A23" s="1"/>
      <c r="B23" s="1"/>
      <c r="C23" s="3" t="s">
        <v>72</v>
      </c>
      <c r="D23" s="11">
        <v>4856</v>
      </c>
      <c r="E23" s="11">
        <v>264918</v>
      </c>
      <c r="F23" s="11" t="s">
        <v>397</v>
      </c>
      <c r="G23" s="19" t="str">
        <f t="shared" si="1"/>
        <v>--</v>
      </c>
    </row>
    <row r="24" spans="1:7" ht="12" customHeight="1">
      <c r="A24" s="1"/>
      <c r="B24" s="3" t="s">
        <v>20</v>
      </c>
      <c r="C24" s="3" t="s">
        <v>20</v>
      </c>
      <c r="D24" s="11">
        <v>0</v>
      </c>
      <c r="E24" s="11">
        <v>0</v>
      </c>
      <c r="F24" s="11">
        <v>0</v>
      </c>
      <c r="G24" s="19" t="str">
        <f t="shared" si="1"/>
        <v>--</v>
      </c>
    </row>
    <row r="25" spans="1:7" ht="12" customHeight="1">
      <c r="A25" s="1"/>
      <c r="B25" s="3" t="s">
        <v>74</v>
      </c>
      <c r="C25" s="3" t="s">
        <v>75</v>
      </c>
      <c r="D25" s="11">
        <v>3662</v>
      </c>
      <c r="E25" s="11" t="s">
        <v>397</v>
      </c>
      <c r="F25" s="11" t="s">
        <v>397</v>
      </c>
      <c r="G25" s="19" t="str">
        <f t="shared" si="1"/>
        <v>--</v>
      </c>
    </row>
    <row r="26" spans="1:7" ht="12" customHeight="1">
      <c r="A26" s="1"/>
      <c r="B26" s="1"/>
      <c r="C26" s="3" t="s">
        <v>76</v>
      </c>
      <c r="D26" s="11">
        <v>480</v>
      </c>
      <c r="E26" s="11" t="s">
        <v>397</v>
      </c>
      <c r="F26" s="11" t="s">
        <v>397</v>
      </c>
      <c r="G26" s="19" t="str">
        <f t="shared" si="1"/>
        <v>--</v>
      </c>
    </row>
    <row r="27" spans="1:7" ht="12" customHeight="1">
      <c r="A27" s="20"/>
      <c r="B27" s="20"/>
      <c r="C27" s="20" t="s">
        <v>77</v>
      </c>
      <c r="D27" s="21" t="s">
        <v>397</v>
      </c>
      <c r="E27" s="21" t="s">
        <v>397</v>
      </c>
      <c r="F27" s="21" t="s">
        <v>397</v>
      </c>
      <c r="G27" s="19" t="str">
        <f t="shared" si="1"/>
        <v>--</v>
      </c>
    </row>
    <row r="28" spans="1:7" ht="12" customHeight="1">
      <c r="A28" s="33"/>
      <c r="B28" s="33"/>
      <c r="C28" s="33"/>
      <c r="D28" s="33"/>
      <c r="E28" s="33"/>
      <c r="F28" s="33"/>
      <c r="G28" s="33"/>
    </row>
    <row r="29" spans="1:7" ht="69.75" customHeight="1">
      <c r="A29" s="53" t="s">
        <v>78</v>
      </c>
      <c r="B29" s="53"/>
      <c r="C29" s="53"/>
      <c r="D29" s="53"/>
      <c r="E29" s="53"/>
      <c r="F29" s="53"/>
      <c r="G29"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1">
    <mergeCell ref="G3:G4"/>
    <mergeCell ref="D5:F5"/>
    <mergeCell ref="A28:G28"/>
    <mergeCell ref="A29:G29"/>
    <mergeCell ref="A1:F1"/>
    <mergeCell ref="A2:F2"/>
    <mergeCell ref="A3:A4"/>
    <mergeCell ref="B3:C4"/>
    <mergeCell ref="D3:D4"/>
    <mergeCell ref="E3:E4"/>
    <mergeCell ref="F3:F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42" t="s">
        <v>394</v>
      </c>
      <c r="B1" s="42"/>
      <c r="C1" s="42"/>
      <c r="D1" s="42"/>
      <c r="E1" s="42"/>
      <c r="F1" s="42"/>
      <c r="G1" s="42"/>
      <c r="H1" s="42"/>
      <c r="I1" s="2" t="s">
        <v>395</v>
      </c>
    </row>
    <row r="2" spans="1:9" ht="12" customHeight="1">
      <c r="A2" s="44" t="s">
        <v>79</v>
      </c>
      <c r="B2" s="44"/>
      <c r="C2" s="44"/>
      <c r="D2" s="44"/>
      <c r="E2" s="44"/>
      <c r="F2" s="44"/>
      <c r="G2" s="44"/>
      <c r="H2" s="44"/>
      <c r="I2" s="1"/>
    </row>
    <row r="3" spans="1:9" ht="24" customHeight="1">
      <c r="A3" s="46" t="s">
        <v>52</v>
      </c>
      <c r="B3" s="48" t="s">
        <v>210</v>
      </c>
      <c r="C3" s="54"/>
      <c r="D3" s="54"/>
      <c r="E3" s="49"/>
      <c r="F3" s="48" t="s">
        <v>80</v>
      </c>
      <c r="G3" s="54"/>
      <c r="H3" s="54"/>
      <c r="I3" s="54"/>
    </row>
    <row r="4" spans="1:9" ht="24" customHeight="1">
      <c r="A4" s="47"/>
      <c r="B4" s="10" t="s">
        <v>81</v>
      </c>
      <c r="C4" s="10" t="s">
        <v>82</v>
      </c>
      <c r="D4" s="10" t="s">
        <v>83</v>
      </c>
      <c r="E4" s="10" t="s">
        <v>57</v>
      </c>
      <c r="F4" s="10" t="s">
        <v>81</v>
      </c>
      <c r="G4" s="10" t="s">
        <v>82</v>
      </c>
      <c r="H4" s="10" t="s">
        <v>83</v>
      </c>
      <c r="I4" s="9" t="s">
        <v>57</v>
      </c>
    </row>
    <row r="5" spans="1:9" ht="12" customHeight="1">
      <c r="A5" s="1"/>
      <c r="B5" s="33" t="str">
        <f>REPT("-",90)&amp;" Number "&amp;REPT("-",90)</f>
        <v>------------------------------------------------------------------------------------------ Number ------------------------------------------------------------------------------------------</v>
      </c>
      <c r="C5" s="33"/>
      <c r="D5" s="33"/>
      <c r="E5" s="33"/>
      <c r="F5" s="33"/>
      <c r="G5" s="33"/>
      <c r="H5" s="33"/>
      <c r="I5" s="33"/>
    </row>
    <row r="6" ht="12" customHeight="1">
      <c r="A6" s="3" t="s">
        <v>396</v>
      </c>
    </row>
    <row r="7" spans="1:9" ht="12" customHeight="1">
      <c r="A7" s="2" t="str">
        <f>"Oct "&amp;RIGHT(A6,4)-1</f>
        <v>Oct 2010</v>
      </c>
      <c r="B7" s="11">
        <v>18438854.55</v>
      </c>
      <c r="C7" s="11">
        <v>2749667.6997</v>
      </c>
      <c r="D7" s="11">
        <v>11226687.0277</v>
      </c>
      <c r="E7" s="11">
        <v>32415209.2774</v>
      </c>
      <c r="F7" s="11">
        <v>336462017</v>
      </c>
      <c r="G7" s="11">
        <v>50174415</v>
      </c>
      <c r="H7" s="11">
        <v>204858374</v>
      </c>
      <c r="I7" s="11">
        <v>591494806</v>
      </c>
    </row>
    <row r="8" spans="1:9" ht="12" customHeight="1">
      <c r="A8" s="2" t="str">
        <f>"Nov "&amp;RIGHT(A6,4)-1</f>
        <v>Nov 2010</v>
      </c>
      <c r="B8" s="11">
        <v>18376000.3794</v>
      </c>
      <c r="C8" s="11">
        <v>2751688.9343</v>
      </c>
      <c r="D8" s="11">
        <v>11146224.3864</v>
      </c>
      <c r="E8" s="11">
        <v>32273913.7001</v>
      </c>
      <c r="F8" s="11">
        <v>302573586</v>
      </c>
      <c r="G8" s="11">
        <v>45308466</v>
      </c>
      <c r="H8" s="11">
        <v>183530312</v>
      </c>
      <c r="I8" s="11">
        <v>531412364</v>
      </c>
    </row>
    <row r="9" spans="1:9" ht="12" customHeight="1">
      <c r="A9" s="2" t="str">
        <f>"Dec "&amp;RIGHT(A6,4)-1</f>
        <v>Dec 2010</v>
      </c>
      <c r="B9" s="11">
        <v>17873913.0507</v>
      </c>
      <c r="C9" s="11">
        <v>2701612.0153</v>
      </c>
      <c r="D9" s="11">
        <v>11124851.4169</v>
      </c>
      <c r="E9" s="11">
        <v>31700376.4829</v>
      </c>
      <c r="F9" s="11">
        <v>229467525</v>
      </c>
      <c r="G9" s="11">
        <v>34683632</v>
      </c>
      <c r="H9" s="11">
        <v>142822230</v>
      </c>
      <c r="I9" s="11">
        <v>406973387</v>
      </c>
    </row>
    <row r="10" spans="1:9" ht="12" customHeight="1">
      <c r="A10" s="2" t="str">
        <f>"Jan "&amp;RIGHT(A6,4)</f>
        <v>Jan 2011</v>
      </c>
      <c r="B10" s="11">
        <v>18190509.4965</v>
      </c>
      <c r="C10" s="11">
        <v>2715015.3309</v>
      </c>
      <c r="D10" s="11">
        <v>10742991.8932</v>
      </c>
      <c r="E10" s="11">
        <v>31648516.7206</v>
      </c>
      <c r="F10" s="11">
        <v>301404240</v>
      </c>
      <c r="G10" s="11">
        <v>44985938</v>
      </c>
      <c r="H10" s="11">
        <v>178003992</v>
      </c>
      <c r="I10" s="11">
        <v>524394170</v>
      </c>
    </row>
    <row r="11" spans="1:9" ht="12" customHeight="1">
      <c r="A11" s="2" t="str">
        <f>"Feb "&amp;RIGHT(A6,4)</f>
        <v>Feb 2011</v>
      </c>
      <c r="B11" s="11">
        <v>18552726.2968</v>
      </c>
      <c r="C11" s="11">
        <v>2726846.0674</v>
      </c>
      <c r="D11" s="11">
        <v>10686652.0157</v>
      </c>
      <c r="E11" s="11">
        <v>31966224.3799</v>
      </c>
      <c r="F11" s="11">
        <v>298579769</v>
      </c>
      <c r="G11" s="11">
        <v>43884713</v>
      </c>
      <c r="H11" s="11">
        <v>171986480</v>
      </c>
      <c r="I11" s="11">
        <v>514450962</v>
      </c>
    </row>
    <row r="12" spans="1:9" ht="12" customHeight="1">
      <c r="A12" s="2" t="str">
        <f>"Mar "&amp;RIGHT(A6,4)</f>
        <v>Mar 2011</v>
      </c>
      <c r="B12" s="11">
        <v>18550851.7282</v>
      </c>
      <c r="C12" s="11">
        <v>2725883.2197</v>
      </c>
      <c r="D12" s="11">
        <v>10730482.9592</v>
      </c>
      <c r="E12" s="11">
        <v>32007217.9071</v>
      </c>
      <c r="F12" s="11">
        <v>354737581</v>
      </c>
      <c r="G12" s="11">
        <v>52125543</v>
      </c>
      <c r="H12" s="11">
        <v>205193035</v>
      </c>
      <c r="I12" s="11">
        <v>612056159</v>
      </c>
    </row>
    <row r="13" spans="1:9" ht="12" customHeight="1">
      <c r="A13" s="2" t="str">
        <f>"Apr "&amp;RIGHT(A6,4)</f>
        <v>Apr 2011</v>
      </c>
      <c r="B13" s="11">
        <v>18312056.9711</v>
      </c>
      <c r="C13" s="11">
        <v>2665227.5714</v>
      </c>
      <c r="D13" s="11">
        <v>10592833.0411</v>
      </c>
      <c r="E13" s="11">
        <v>31570117.5836</v>
      </c>
      <c r="F13" s="11">
        <v>301532004</v>
      </c>
      <c r="G13" s="11">
        <v>43886463</v>
      </c>
      <c r="H13" s="11">
        <v>174424871</v>
      </c>
      <c r="I13" s="11">
        <v>519843338</v>
      </c>
    </row>
    <row r="14" spans="1:9" ht="12" customHeight="1">
      <c r="A14" s="2" t="str">
        <f>"May "&amp;RIGHT(A6,4)</f>
        <v>May 2011</v>
      </c>
      <c r="B14" s="11">
        <v>18096760.9165</v>
      </c>
      <c r="C14" s="11">
        <v>2600463.3436</v>
      </c>
      <c r="D14" s="11">
        <v>10278940.7882</v>
      </c>
      <c r="E14" s="11">
        <v>30976165.0483</v>
      </c>
      <c r="F14" s="11">
        <v>339461502</v>
      </c>
      <c r="G14" s="11">
        <v>48779845</v>
      </c>
      <c r="H14" s="11">
        <v>192813769</v>
      </c>
      <c r="I14" s="11">
        <v>581055116</v>
      </c>
    </row>
    <row r="15" spans="1:9" ht="12" customHeight="1">
      <c r="A15" s="2" t="str">
        <f>"Jun "&amp;RIGHT(A6,4)</f>
        <v>Jun 2011</v>
      </c>
      <c r="B15" s="11">
        <v>9537753.7489</v>
      </c>
      <c r="C15" s="11">
        <v>1160980.29</v>
      </c>
      <c r="D15" s="11">
        <v>4298073.944</v>
      </c>
      <c r="E15" s="11">
        <v>14996807.983</v>
      </c>
      <c r="F15" s="11">
        <v>96143069</v>
      </c>
      <c r="G15" s="11">
        <v>11702987</v>
      </c>
      <c r="H15" s="11">
        <v>43325717</v>
      </c>
      <c r="I15" s="11">
        <v>151171773</v>
      </c>
    </row>
    <row r="16" spans="1:9" ht="12" customHeight="1">
      <c r="A16" s="2" t="str">
        <f>"Jul "&amp;RIGHT(A6,4)</f>
        <v>Jul 2011</v>
      </c>
      <c r="B16" s="11">
        <v>947174.5283</v>
      </c>
      <c r="C16" s="11">
        <v>30992.2155</v>
      </c>
      <c r="D16" s="11">
        <v>85032.8248</v>
      </c>
      <c r="E16" s="11">
        <v>1063199.5686</v>
      </c>
      <c r="F16" s="11">
        <v>15391693</v>
      </c>
      <c r="G16" s="11">
        <v>503627</v>
      </c>
      <c r="H16" s="11">
        <v>1381793</v>
      </c>
      <c r="I16" s="11">
        <v>17277113</v>
      </c>
    </row>
    <row r="17" spans="1:9" ht="12" customHeight="1">
      <c r="A17" s="2" t="str">
        <f>"Aug "&amp;RIGHT(A6,4)</f>
        <v>Aug 2011</v>
      </c>
      <c r="B17" s="11">
        <v>12126724.7392</v>
      </c>
      <c r="C17" s="11">
        <v>1548107.3913</v>
      </c>
      <c r="D17" s="11">
        <v>6006647.9131</v>
      </c>
      <c r="E17" s="11">
        <v>19681480.0436</v>
      </c>
      <c r="F17" s="11">
        <v>134026662</v>
      </c>
      <c r="G17" s="11">
        <v>17109951</v>
      </c>
      <c r="H17" s="11">
        <v>66386513</v>
      </c>
      <c r="I17" s="11">
        <v>217523126</v>
      </c>
    </row>
    <row r="18" spans="1:9" ht="12" customHeight="1">
      <c r="A18" s="2" t="str">
        <f>"Sep "&amp;RIGHT(A6,4)</f>
        <v>Sep 2011</v>
      </c>
      <c r="B18" s="11">
        <v>18682169.3617</v>
      </c>
      <c r="C18" s="11">
        <v>2732417.1969</v>
      </c>
      <c r="D18" s="11">
        <v>10394251.6293</v>
      </c>
      <c r="E18" s="11">
        <v>31808838.1879</v>
      </c>
      <c r="F18" s="11">
        <v>356315265</v>
      </c>
      <c r="G18" s="11">
        <v>52113967</v>
      </c>
      <c r="H18" s="11">
        <v>198244136</v>
      </c>
      <c r="I18" s="11">
        <v>606673368</v>
      </c>
    </row>
    <row r="19" spans="1:9" ht="12" customHeight="1">
      <c r="A19" s="12" t="s">
        <v>57</v>
      </c>
      <c r="B19" s="13">
        <v>18341538.0834</v>
      </c>
      <c r="C19" s="13">
        <v>2707646.8199</v>
      </c>
      <c r="D19" s="13">
        <v>10769323.9064</v>
      </c>
      <c r="E19" s="13">
        <v>31818508.8098</v>
      </c>
      <c r="F19" s="13">
        <v>3066094913</v>
      </c>
      <c r="G19" s="13">
        <v>445259547</v>
      </c>
      <c r="H19" s="13">
        <v>1762971222</v>
      </c>
      <c r="I19" s="13">
        <v>5274325682</v>
      </c>
    </row>
    <row r="20" spans="1:9" ht="12" customHeight="1">
      <c r="A20" s="14" t="s">
        <v>398</v>
      </c>
      <c r="B20" s="15">
        <v>18298959.1737</v>
      </c>
      <c r="C20" s="15">
        <v>2704550.5228</v>
      </c>
      <c r="D20" s="15">
        <v>10816207.9411</v>
      </c>
      <c r="E20" s="15">
        <v>31819717.6375</v>
      </c>
      <c r="F20" s="15">
        <v>2560361293</v>
      </c>
      <c r="G20" s="15">
        <v>375532002</v>
      </c>
      <c r="H20" s="15">
        <v>1496958780</v>
      </c>
      <c r="I20" s="15">
        <v>4432852075</v>
      </c>
    </row>
    <row r="21" ht="12" customHeight="1">
      <c r="A21" s="3" t="str">
        <f>"FY "&amp;RIGHT(A6,4)+1</f>
        <v>FY 2012</v>
      </c>
    </row>
    <row r="22" spans="1:9" ht="12" customHeight="1">
      <c r="A22" s="2" t="str">
        <f>"Oct "&amp;RIGHT(A6,4)</f>
        <v>Oct 2011</v>
      </c>
      <c r="B22" s="11">
        <v>18753609.5304</v>
      </c>
      <c r="C22" s="11">
        <v>2804765.5908</v>
      </c>
      <c r="D22" s="11">
        <v>10651320.6714</v>
      </c>
      <c r="E22" s="11">
        <v>32209695.7926</v>
      </c>
      <c r="F22" s="11">
        <v>340535453</v>
      </c>
      <c r="G22" s="11">
        <v>50930042</v>
      </c>
      <c r="H22" s="11">
        <v>193410890</v>
      </c>
      <c r="I22" s="11">
        <v>584876385</v>
      </c>
    </row>
    <row r="23" spans="1:9" ht="12" customHeight="1">
      <c r="A23" s="2" t="str">
        <f>"Nov "&amp;RIGHT(A6,4)</f>
        <v>Nov 2011</v>
      </c>
      <c r="B23" s="11">
        <v>18875499.0904</v>
      </c>
      <c r="C23" s="11">
        <v>2842044.8468</v>
      </c>
      <c r="D23" s="11">
        <v>10623341.7156</v>
      </c>
      <c r="E23" s="11">
        <v>32340885.6528</v>
      </c>
      <c r="F23" s="11">
        <v>312799908</v>
      </c>
      <c r="G23" s="11">
        <v>47097635</v>
      </c>
      <c r="H23" s="11">
        <v>176047282</v>
      </c>
      <c r="I23" s="11">
        <v>535944825</v>
      </c>
    </row>
    <row r="24" spans="1:9" ht="12" customHeight="1">
      <c r="A24" s="2" t="str">
        <f>"Dec "&amp;RIGHT(A6,4)</f>
        <v>Dec 2011</v>
      </c>
      <c r="B24" s="11">
        <v>18344208.25</v>
      </c>
      <c r="C24" s="11">
        <v>2764232.5807</v>
      </c>
      <c r="D24" s="11">
        <v>10601267.9068</v>
      </c>
      <c r="E24" s="11">
        <v>31709708.7375</v>
      </c>
      <c r="F24" s="11">
        <v>240356446</v>
      </c>
      <c r="G24" s="11">
        <v>36218577</v>
      </c>
      <c r="H24" s="11">
        <v>138903955</v>
      </c>
      <c r="I24" s="11">
        <v>415478978</v>
      </c>
    </row>
    <row r="25" spans="1:9" ht="12" customHeight="1">
      <c r="A25" s="2" t="str">
        <f>"Jan "&amp;RIGHT(A6,4)+1</f>
        <v>Jan 2012</v>
      </c>
      <c r="B25" s="11">
        <v>18629190.5392</v>
      </c>
      <c r="C25" s="11">
        <v>2792244.5363</v>
      </c>
      <c r="D25" s="11">
        <v>10381677.1142</v>
      </c>
      <c r="E25" s="11">
        <v>31803112.1897</v>
      </c>
      <c r="F25" s="11">
        <v>326479343</v>
      </c>
      <c r="G25" s="11">
        <v>48934502</v>
      </c>
      <c r="H25" s="11">
        <v>181940440</v>
      </c>
      <c r="I25" s="11">
        <v>557354285</v>
      </c>
    </row>
    <row r="26" spans="1:9" ht="12" customHeight="1">
      <c r="A26" s="2" t="str">
        <f>"Feb "&amp;RIGHT(A6,4)+1</f>
        <v>Feb 2012</v>
      </c>
      <c r="B26" s="11">
        <v>19028042.896</v>
      </c>
      <c r="C26" s="11">
        <v>2803498.0265</v>
      </c>
      <c r="D26" s="11">
        <v>10223695.323</v>
      </c>
      <c r="E26" s="11">
        <v>32055236.2455</v>
      </c>
      <c r="F26" s="11">
        <v>339161892</v>
      </c>
      <c r="G26" s="11">
        <v>49970441</v>
      </c>
      <c r="H26" s="11">
        <v>182230399</v>
      </c>
      <c r="I26" s="11">
        <v>571362732</v>
      </c>
    </row>
    <row r="27" spans="1:9" ht="12" customHeight="1">
      <c r="A27" s="2" t="str">
        <f>"Mar "&amp;RIGHT(A6,4)+1</f>
        <v>Mar 2012</v>
      </c>
      <c r="B27" s="11">
        <v>18756326.8349</v>
      </c>
      <c r="C27" s="11">
        <v>2754722.9572</v>
      </c>
      <c r="D27" s="11">
        <v>10122880.0894</v>
      </c>
      <c r="E27" s="11">
        <v>31633929.8815</v>
      </c>
      <c r="F27" s="11">
        <v>341536200</v>
      </c>
      <c r="G27" s="11">
        <v>50161080</v>
      </c>
      <c r="H27" s="11">
        <v>184328735</v>
      </c>
      <c r="I27" s="11">
        <v>576026015</v>
      </c>
    </row>
    <row r="28" spans="1:9" ht="12" customHeight="1">
      <c r="A28" s="2" t="str">
        <f>"Apr "&amp;RIGHT(A6,4)+1</f>
        <v>Apr 2012</v>
      </c>
      <c r="B28" s="11">
        <v>18847450.629</v>
      </c>
      <c r="C28" s="11">
        <v>2732915.5858</v>
      </c>
      <c r="D28" s="11">
        <v>9986333.893</v>
      </c>
      <c r="E28" s="11">
        <v>31566700.1078</v>
      </c>
      <c r="F28" s="11">
        <v>304918509</v>
      </c>
      <c r="G28" s="11">
        <v>44213754</v>
      </c>
      <c r="H28" s="11">
        <v>161561269</v>
      </c>
      <c r="I28" s="11">
        <v>510693532</v>
      </c>
    </row>
    <row r="29" spans="1:9" ht="12" customHeight="1">
      <c r="A29" s="2" t="str">
        <f>"May "&amp;RIGHT(A6,4)+1</f>
        <v>May 2012</v>
      </c>
      <c r="B29" s="11">
        <v>18358743.8643</v>
      </c>
      <c r="C29" s="11">
        <v>2586014.6733</v>
      </c>
      <c r="D29" s="11">
        <v>9443127.1148</v>
      </c>
      <c r="E29" s="11">
        <v>30387885.6524</v>
      </c>
      <c r="F29" s="11">
        <v>343017183</v>
      </c>
      <c r="G29" s="11">
        <v>48317438</v>
      </c>
      <c r="H29" s="11">
        <v>176436628</v>
      </c>
      <c r="I29" s="11">
        <v>567771249</v>
      </c>
    </row>
    <row r="30" spans="1:9" ht="12" customHeight="1">
      <c r="A30" s="2" t="str">
        <f>"Jun "&amp;RIGHT(A6,4)+1</f>
        <v>Jun 2012</v>
      </c>
      <c r="B30" s="11">
        <v>9339921.2027</v>
      </c>
      <c r="C30" s="11">
        <v>1096889.9373</v>
      </c>
      <c r="D30" s="11">
        <v>3944929.5012</v>
      </c>
      <c r="E30" s="11">
        <v>14381740.6411</v>
      </c>
      <c r="F30" s="11">
        <v>86514508.5105</v>
      </c>
      <c r="G30" s="11">
        <v>10160352.7217</v>
      </c>
      <c r="H30" s="11">
        <v>36541382.8956</v>
      </c>
      <c r="I30" s="11">
        <v>133216244.1278</v>
      </c>
    </row>
    <row r="31" spans="1:9" ht="12" customHeight="1">
      <c r="A31" s="2" t="str">
        <f>"Jul "&amp;RIGHT(A6,4)+1</f>
        <v>Jul 2012</v>
      </c>
      <c r="B31" s="11" t="s">
        <v>397</v>
      </c>
      <c r="C31" s="11" t="s">
        <v>397</v>
      </c>
      <c r="D31" s="11" t="s">
        <v>397</v>
      </c>
      <c r="E31" s="11" t="s">
        <v>397</v>
      </c>
      <c r="F31" s="11" t="s">
        <v>397</v>
      </c>
      <c r="G31" s="11" t="s">
        <v>397</v>
      </c>
      <c r="H31" s="11" t="s">
        <v>397</v>
      </c>
      <c r="I31" s="11" t="s">
        <v>397</v>
      </c>
    </row>
    <row r="32" spans="1:9" ht="12" customHeight="1">
      <c r="A32" s="2" t="str">
        <f>"Aug "&amp;RIGHT(A6,4)+1</f>
        <v>Aug 2012</v>
      </c>
      <c r="B32" s="11" t="s">
        <v>397</v>
      </c>
      <c r="C32" s="11" t="s">
        <v>397</v>
      </c>
      <c r="D32" s="11" t="s">
        <v>397</v>
      </c>
      <c r="E32" s="11" t="s">
        <v>397</v>
      </c>
      <c r="F32" s="11" t="s">
        <v>397</v>
      </c>
      <c r="G32" s="11" t="s">
        <v>397</v>
      </c>
      <c r="H32" s="11" t="s">
        <v>397</v>
      </c>
      <c r="I32" s="11" t="s">
        <v>397</v>
      </c>
    </row>
    <row r="33" spans="1:9" ht="12" customHeight="1">
      <c r="A33" s="2" t="str">
        <f>"Sep "&amp;RIGHT(A6,4)+1</f>
        <v>Sep 2012</v>
      </c>
      <c r="B33" s="11" t="s">
        <v>397</v>
      </c>
      <c r="C33" s="11" t="s">
        <v>397</v>
      </c>
      <c r="D33" s="11" t="s">
        <v>397</v>
      </c>
      <c r="E33" s="11" t="s">
        <v>397</v>
      </c>
      <c r="F33" s="11" t="s">
        <v>397</v>
      </c>
      <c r="G33" s="11" t="s">
        <v>397</v>
      </c>
      <c r="H33" s="11" t="s">
        <v>397</v>
      </c>
      <c r="I33" s="11" t="s">
        <v>397</v>
      </c>
    </row>
    <row r="34" spans="1:9" ht="12" customHeight="1">
      <c r="A34" s="12" t="s">
        <v>57</v>
      </c>
      <c r="B34" s="13">
        <v>18699133.9543</v>
      </c>
      <c r="C34" s="13">
        <v>2760054.8497</v>
      </c>
      <c r="D34" s="13">
        <v>10254205.4785</v>
      </c>
      <c r="E34" s="13">
        <v>31713394.2825</v>
      </c>
      <c r="F34" s="13">
        <v>2635319442.5105</v>
      </c>
      <c r="G34" s="13">
        <v>386003821.7217</v>
      </c>
      <c r="H34" s="13">
        <v>1431400980.8956</v>
      </c>
      <c r="I34" s="13">
        <v>4452724245.1278</v>
      </c>
    </row>
    <row r="35" spans="1:9" ht="12" customHeight="1">
      <c r="A35" s="14" t="str">
        <f>"Total "&amp;MID(A20,7,LEN(A20)-13)&amp;" Months"</f>
        <v>Total 9 Months</v>
      </c>
      <c r="B35" s="15">
        <v>18699133.9543</v>
      </c>
      <c r="C35" s="15">
        <v>2760054.8497</v>
      </c>
      <c r="D35" s="15">
        <v>10254205.4785</v>
      </c>
      <c r="E35" s="15">
        <v>31713394.2825</v>
      </c>
      <c r="F35" s="15">
        <v>2635319442.5105</v>
      </c>
      <c r="G35" s="15">
        <v>386003821.7217</v>
      </c>
      <c r="H35" s="15">
        <v>1431400980.8956</v>
      </c>
      <c r="I35" s="15">
        <v>4452724245.1278</v>
      </c>
    </row>
    <row r="36" spans="1:9" ht="12" customHeight="1">
      <c r="A36" s="33"/>
      <c r="B36" s="33"/>
      <c r="C36" s="33"/>
      <c r="D36" s="33"/>
      <c r="E36" s="33"/>
      <c r="F36" s="33"/>
      <c r="G36" s="33"/>
      <c r="H36" s="33"/>
      <c r="I36" s="33"/>
    </row>
    <row r="37" spans="1:9" ht="69.75" customHeight="1">
      <c r="A37" s="53" t="s">
        <v>84</v>
      </c>
      <c r="B37" s="53"/>
      <c r="C37" s="53"/>
      <c r="D37" s="53"/>
      <c r="E37" s="53"/>
      <c r="F37" s="53"/>
      <c r="G37" s="53"/>
      <c r="H37" s="53"/>
      <c r="I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8">
    <mergeCell ref="B5:I5"/>
    <mergeCell ref="A36:I36"/>
    <mergeCell ref="A37:I37"/>
    <mergeCell ref="A1:H1"/>
    <mergeCell ref="A2:H2"/>
    <mergeCell ref="A3:A4"/>
    <mergeCell ref="B3:E3"/>
    <mergeCell ref="F3:I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37"/>
  <sheetViews>
    <sheetView showGridLines="0" zoomScalePageLayoutView="0" workbookViewId="0" topLeftCell="A1">
      <selection activeCell="A1" sqref="A1:G1"/>
    </sheetView>
  </sheetViews>
  <sheetFormatPr defaultColWidth="9.140625" defaultRowHeight="12.75"/>
  <cols>
    <col min="1" max="8" width="11.421875" style="0" customWidth="1"/>
  </cols>
  <sheetData>
    <row r="1" spans="1:8" ht="12" customHeight="1">
      <c r="A1" s="42" t="s">
        <v>394</v>
      </c>
      <c r="B1" s="42"/>
      <c r="C1" s="42"/>
      <c r="D1" s="42"/>
      <c r="E1" s="42"/>
      <c r="F1" s="42"/>
      <c r="G1" s="42"/>
      <c r="H1" s="2" t="s">
        <v>395</v>
      </c>
    </row>
    <row r="2" spans="1:8" ht="12" customHeight="1">
      <c r="A2" s="44" t="s">
        <v>85</v>
      </c>
      <c r="B2" s="44"/>
      <c r="C2" s="44"/>
      <c r="D2" s="44"/>
      <c r="E2" s="44"/>
      <c r="F2" s="44"/>
      <c r="G2" s="44"/>
      <c r="H2" s="1"/>
    </row>
    <row r="3" spans="1:8" ht="24" customHeight="1">
      <c r="A3" s="46" t="s">
        <v>52</v>
      </c>
      <c r="B3" s="38" t="s">
        <v>211</v>
      </c>
      <c r="C3" s="38" t="s">
        <v>86</v>
      </c>
      <c r="D3" s="38" t="s">
        <v>212</v>
      </c>
      <c r="E3" s="38" t="s">
        <v>213</v>
      </c>
      <c r="F3" s="38" t="s">
        <v>214</v>
      </c>
      <c r="G3" s="38" t="s">
        <v>87</v>
      </c>
      <c r="H3" s="40" t="s">
        <v>215</v>
      </c>
    </row>
    <row r="4" spans="1:8" ht="24" customHeight="1">
      <c r="A4" s="47"/>
      <c r="B4" s="39"/>
      <c r="C4" s="39"/>
      <c r="D4" s="39"/>
      <c r="E4" s="39"/>
      <c r="F4" s="39"/>
      <c r="G4" s="39"/>
      <c r="H4" s="41"/>
    </row>
    <row r="5" spans="1:8" ht="12" customHeight="1">
      <c r="A5" s="1"/>
      <c r="B5" s="33" t="str">
        <f>REPT("-",80)&amp;" Number "&amp;REPT("-",80)</f>
        <v>-------------------------------------------------------------------------------- Number --------------------------------------------------------------------------------</v>
      </c>
      <c r="C5" s="33"/>
      <c r="D5" s="33"/>
      <c r="E5" s="33"/>
      <c r="F5" s="33"/>
      <c r="G5" s="33"/>
      <c r="H5" s="33"/>
    </row>
    <row r="6" ht="12" customHeight="1">
      <c r="A6" s="3" t="s">
        <v>396</v>
      </c>
    </row>
    <row r="7" spans="1:8" ht="12" customHeight="1">
      <c r="A7" s="2" t="str">
        <f>"Oct "&amp;RIGHT(A6,4)-1</f>
        <v>Oct 2010</v>
      </c>
      <c r="B7" s="11">
        <v>345198955</v>
      </c>
      <c r="C7" s="11">
        <v>591494806</v>
      </c>
      <c r="D7" s="11">
        <v>30048899</v>
      </c>
      <c r="E7" s="16">
        <v>19.6844</v>
      </c>
      <c r="F7" s="11">
        <v>22316741</v>
      </c>
      <c r="G7" s="11">
        <v>24073065</v>
      </c>
      <c r="H7" s="11">
        <v>1282607</v>
      </c>
    </row>
    <row r="8" spans="1:8" ht="12" customHeight="1">
      <c r="A8" s="2" t="str">
        <f>"Nov "&amp;RIGHT(A6,4)-1</f>
        <v>Nov 2010</v>
      </c>
      <c r="B8" s="11">
        <v>305315698</v>
      </c>
      <c r="C8" s="11">
        <v>531412364</v>
      </c>
      <c r="D8" s="11">
        <v>29917918</v>
      </c>
      <c r="E8" s="16">
        <v>17.7623</v>
      </c>
      <c r="F8" s="11">
        <v>21265087</v>
      </c>
      <c r="G8" s="11">
        <v>22925995</v>
      </c>
      <c r="H8" s="11">
        <v>1368461</v>
      </c>
    </row>
    <row r="9" spans="1:8" ht="12" customHeight="1">
      <c r="A9" s="2" t="str">
        <f>"Dec "&amp;RIGHT(A6,4)-1</f>
        <v>Dec 2010</v>
      </c>
      <c r="B9" s="11">
        <v>229241846</v>
      </c>
      <c r="C9" s="11">
        <v>406973387</v>
      </c>
      <c r="D9" s="11">
        <v>29386249</v>
      </c>
      <c r="E9" s="16">
        <v>13.8491</v>
      </c>
      <c r="F9" s="11">
        <v>16206650</v>
      </c>
      <c r="G9" s="11">
        <v>17418563</v>
      </c>
      <c r="H9" s="11">
        <v>1310434</v>
      </c>
    </row>
    <row r="10" spans="1:8" ht="12" customHeight="1">
      <c r="A10" s="2" t="str">
        <f>"Jan "&amp;RIGHT(A6,4)</f>
        <v>Jan 2011</v>
      </c>
      <c r="B10" s="11">
        <v>303768014</v>
      </c>
      <c r="C10" s="11">
        <v>524394170</v>
      </c>
      <c r="D10" s="11">
        <v>29338175</v>
      </c>
      <c r="E10" s="16">
        <v>17.8741</v>
      </c>
      <c r="F10" s="11">
        <v>21956627</v>
      </c>
      <c r="G10" s="11">
        <v>23526398</v>
      </c>
      <c r="H10" s="11">
        <v>1380028</v>
      </c>
    </row>
    <row r="11" spans="1:8" ht="12" customHeight="1">
      <c r="A11" s="2" t="str">
        <f>"Feb "&amp;RIGHT(A6,4)</f>
        <v>Feb 2011</v>
      </c>
      <c r="B11" s="11">
        <v>300828383</v>
      </c>
      <c r="C11" s="11">
        <v>514450962</v>
      </c>
      <c r="D11" s="11">
        <v>29632690</v>
      </c>
      <c r="E11" s="16">
        <v>17.3609</v>
      </c>
      <c r="F11" s="11">
        <v>22899633</v>
      </c>
      <c r="G11" s="11">
        <v>24493044</v>
      </c>
      <c r="H11" s="11">
        <v>1492846</v>
      </c>
    </row>
    <row r="12" spans="1:8" ht="12" customHeight="1">
      <c r="A12" s="2" t="str">
        <f>"Mar "&amp;RIGHT(A6,4)</f>
        <v>Mar 2011</v>
      </c>
      <c r="B12" s="11">
        <v>353314342</v>
      </c>
      <c r="C12" s="11">
        <v>612056159</v>
      </c>
      <c r="D12" s="11">
        <v>29670691</v>
      </c>
      <c r="E12" s="16">
        <v>20.6283</v>
      </c>
      <c r="F12" s="11">
        <v>27907330</v>
      </c>
      <c r="G12" s="11">
        <v>29856796</v>
      </c>
      <c r="H12" s="11">
        <v>1542994</v>
      </c>
    </row>
    <row r="13" spans="1:8" ht="12" customHeight="1">
      <c r="A13" s="2" t="str">
        <f>"Apr "&amp;RIGHT(A6,4)</f>
        <v>Apr 2011</v>
      </c>
      <c r="B13" s="11">
        <v>298888952</v>
      </c>
      <c r="C13" s="11">
        <v>519843338</v>
      </c>
      <c r="D13" s="11">
        <v>29265499</v>
      </c>
      <c r="E13" s="16">
        <v>17.763</v>
      </c>
      <c r="F13" s="11">
        <v>20672455</v>
      </c>
      <c r="G13" s="11">
        <v>22284475</v>
      </c>
      <c r="H13" s="11">
        <v>1375180</v>
      </c>
    </row>
    <row r="14" spans="1:8" ht="12" customHeight="1">
      <c r="A14" s="2" t="str">
        <f>"May "&amp;RIGHT(A6,4)</f>
        <v>May 2011</v>
      </c>
      <c r="B14" s="11">
        <v>335071173</v>
      </c>
      <c r="C14" s="11">
        <v>581055116</v>
      </c>
      <c r="D14" s="11">
        <v>28714905</v>
      </c>
      <c r="E14" s="16">
        <v>20.2353</v>
      </c>
      <c r="F14" s="11">
        <v>21227182</v>
      </c>
      <c r="G14" s="11">
        <v>22832005</v>
      </c>
      <c r="H14" s="11">
        <v>1185591</v>
      </c>
    </row>
    <row r="15" spans="1:8" ht="12" customHeight="1">
      <c r="A15" s="2" t="str">
        <f>"Jun "&amp;RIGHT(A6,4)</f>
        <v>Jun 2011</v>
      </c>
      <c r="B15" s="11">
        <v>96075780</v>
      </c>
      <c r="C15" s="11">
        <v>151171773</v>
      </c>
      <c r="D15" s="11">
        <v>13902041</v>
      </c>
      <c r="E15" s="16">
        <v>10.8741</v>
      </c>
      <c r="F15" s="11">
        <v>7353882</v>
      </c>
      <c r="G15" s="11">
        <v>7959665</v>
      </c>
      <c r="H15" s="11">
        <v>624872</v>
      </c>
    </row>
    <row r="16" spans="1:8" ht="12" customHeight="1">
      <c r="A16" s="2" t="str">
        <f>"Jul "&amp;RIGHT(A6,4)</f>
        <v>Jul 2011</v>
      </c>
      <c r="B16" s="11">
        <v>15328534</v>
      </c>
      <c r="C16" s="11">
        <v>17277113</v>
      </c>
      <c r="D16" s="11">
        <v>985586</v>
      </c>
      <c r="E16" s="16">
        <v>17.5298</v>
      </c>
      <c r="F16" s="11">
        <v>1815192</v>
      </c>
      <c r="G16" s="11">
        <v>2390683</v>
      </c>
      <c r="H16" s="11">
        <v>125233</v>
      </c>
    </row>
    <row r="17" spans="1:8" ht="12" customHeight="1">
      <c r="A17" s="2" t="str">
        <f>"Aug "&amp;RIGHT(A6,4)</f>
        <v>Aug 2011</v>
      </c>
      <c r="B17" s="11">
        <v>150852189</v>
      </c>
      <c r="C17" s="11">
        <v>217523126</v>
      </c>
      <c r="D17" s="11">
        <v>18244732</v>
      </c>
      <c r="E17" s="16">
        <v>11.9225</v>
      </c>
      <c r="F17" s="11">
        <v>6666167</v>
      </c>
      <c r="G17" s="11">
        <v>7484936</v>
      </c>
      <c r="H17" s="11">
        <v>564185</v>
      </c>
    </row>
    <row r="18" spans="1:8" ht="12" customHeight="1">
      <c r="A18" s="2" t="str">
        <f>"Sep "&amp;RIGHT(A6,4)</f>
        <v>Sep 2011</v>
      </c>
      <c r="B18" s="11">
        <v>382655664</v>
      </c>
      <c r="C18" s="11">
        <v>606673368</v>
      </c>
      <c r="D18" s="11">
        <v>29486793</v>
      </c>
      <c r="E18" s="16">
        <v>20.5744</v>
      </c>
      <c r="F18" s="11">
        <v>19300897</v>
      </c>
      <c r="G18" s="11">
        <v>21073377</v>
      </c>
      <c r="H18" s="11">
        <v>1103460</v>
      </c>
    </row>
    <row r="19" spans="1:8" ht="12" customHeight="1">
      <c r="A19" s="12" t="s">
        <v>57</v>
      </c>
      <c r="B19" s="13">
        <v>3116539530</v>
      </c>
      <c r="C19" s="13">
        <v>5274325682</v>
      </c>
      <c r="D19" s="13">
        <v>29495757.6667</v>
      </c>
      <c r="E19" s="17">
        <v>176.6059</v>
      </c>
      <c r="F19" s="13">
        <v>209587843</v>
      </c>
      <c r="G19" s="13">
        <v>226319002</v>
      </c>
      <c r="H19" s="13">
        <v>1337955.6667</v>
      </c>
    </row>
    <row r="20" spans="1:8" ht="12" customHeight="1">
      <c r="A20" s="14" t="s">
        <v>398</v>
      </c>
      <c r="B20" s="15">
        <v>2567703143</v>
      </c>
      <c r="C20" s="15">
        <v>4432852075</v>
      </c>
      <c r="D20" s="15">
        <v>29496878.25</v>
      </c>
      <c r="E20" s="18">
        <v>156.0315</v>
      </c>
      <c r="F20" s="15">
        <v>181805587</v>
      </c>
      <c r="G20" s="15">
        <v>195370006</v>
      </c>
      <c r="H20" s="15">
        <v>1367267.625</v>
      </c>
    </row>
    <row r="21" ht="12" customHeight="1">
      <c r="A21" s="3" t="str">
        <f>"FY "&amp;RIGHT(A6,4)+1</f>
        <v>FY 2012</v>
      </c>
    </row>
    <row r="22" spans="1:8" ht="12" customHeight="1">
      <c r="A22" s="2" t="str">
        <f>"Oct "&amp;RIGHT(A6,4)</f>
        <v>Oct 2011</v>
      </c>
      <c r="B22" s="11">
        <v>372287519</v>
      </c>
      <c r="C22" s="11">
        <v>584876385</v>
      </c>
      <c r="D22" s="11">
        <v>29858388</v>
      </c>
      <c r="E22" s="16">
        <v>19.5883</v>
      </c>
      <c r="F22" s="11">
        <v>23044159</v>
      </c>
      <c r="G22" s="11">
        <v>24960641</v>
      </c>
      <c r="H22" s="11">
        <v>1348926</v>
      </c>
    </row>
    <row r="23" spans="1:8" ht="12" customHeight="1">
      <c r="A23" s="2" t="str">
        <f>"Nov "&amp;RIGHT(A6,4)</f>
        <v>Nov 2011</v>
      </c>
      <c r="B23" s="11">
        <v>338326940</v>
      </c>
      <c r="C23" s="11">
        <v>535944825</v>
      </c>
      <c r="D23" s="11">
        <v>29980001</v>
      </c>
      <c r="E23" s="16">
        <v>17.8767</v>
      </c>
      <c r="F23" s="11">
        <v>22427015</v>
      </c>
      <c r="G23" s="11">
        <v>24276332</v>
      </c>
      <c r="H23" s="11">
        <v>1438165</v>
      </c>
    </row>
    <row r="24" spans="1:8" ht="12" customHeight="1">
      <c r="A24" s="2" t="str">
        <f>"Dec "&amp;RIGHT(A6,4)</f>
        <v>Dec 2011</v>
      </c>
      <c r="B24" s="11">
        <v>255556600</v>
      </c>
      <c r="C24" s="11">
        <v>415478978</v>
      </c>
      <c r="D24" s="11">
        <v>29394900</v>
      </c>
      <c r="E24" s="16">
        <v>14.1344</v>
      </c>
      <c r="F24" s="11">
        <v>16578565</v>
      </c>
      <c r="G24" s="11">
        <v>17952698</v>
      </c>
      <c r="H24" s="11">
        <v>1367196</v>
      </c>
    </row>
    <row r="25" spans="1:8" ht="12" customHeight="1">
      <c r="A25" s="2" t="str">
        <f>"Jan "&amp;RIGHT(A6,4)+1</f>
        <v>Jan 2012</v>
      </c>
      <c r="B25" s="11">
        <v>350320507</v>
      </c>
      <c r="C25" s="11">
        <v>557354285</v>
      </c>
      <c r="D25" s="11">
        <v>29481485</v>
      </c>
      <c r="E25" s="16">
        <v>18.9052</v>
      </c>
      <c r="F25" s="11">
        <v>23376944</v>
      </c>
      <c r="G25" s="11">
        <v>25329202</v>
      </c>
      <c r="H25" s="11">
        <v>1457184</v>
      </c>
    </row>
    <row r="26" spans="1:8" ht="12" customHeight="1">
      <c r="A26" s="2" t="str">
        <f>"Feb "&amp;RIGHT(A6,4)+1</f>
        <v>Feb 2012</v>
      </c>
      <c r="B26" s="11">
        <v>363235906</v>
      </c>
      <c r="C26" s="11">
        <v>571362732</v>
      </c>
      <c r="D26" s="11">
        <v>29715204</v>
      </c>
      <c r="E26" s="16">
        <v>19.228</v>
      </c>
      <c r="F26" s="11">
        <v>25601830</v>
      </c>
      <c r="G26" s="11">
        <v>27562834</v>
      </c>
      <c r="H26" s="11">
        <v>1541253</v>
      </c>
    </row>
    <row r="27" spans="1:8" ht="12" customHeight="1">
      <c r="A27" s="2" t="str">
        <f>"Mar "&amp;RIGHT(A6,4)+1</f>
        <v>Mar 2012</v>
      </c>
      <c r="B27" s="11">
        <v>362660267</v>
      </c>
      <c r="C27" s="11">
        <v>576026015</v>
      </c>
      <c r="D27" s="11">
        <v>29324653</v>
      </c>
      <c r="E27" s="16">
        <v>19.6431</v>
      </c>
      <c r="F27" s="11">
        <v>25695181</v>
      </c>
      <c r="G27" s="11">
        <v>27638264</v>
      </c>
      <c r="H27" s="11">
        <v>1507023</v>
      </c>
    </row>
    <row r="28" spans="1:8" ht="12" customHeight="1">
      <c r="A28" s="2" t="str">
        <f>"Apr "&amp;RIGHT(A6,4)+1</f>
        <v>Apr 2012</v>
      </c>
      <c r="B28" s="11">
        <v>324328826</v>
      </c>
      <c r="C28" s="11">
        <v>510693532</v>
      </c>
      <c r="D28" s="11">
        <v>29262331</v>
      </c>
      <c r="E28" s="16">
        <v>17.4523</v>
      </c>
      <c r="F28" s="11">
        <v>21182289</v>
      </c>
      <c r="G28" s="11">
        <v>22907303</v>
      </c>
      <c r="H28" s="11">
        <v>1425804</v>
      </c>
    </row>
    <row r="29" spans="1:8" ht="12" customHeight="1">
      <c r="A29" s="2" t="str">
        <f>"May "&amp;RIGHT(A6,4)+1</f>
        <v>May 2012</v>
      </c>
      <c r="B29" s="11">
        <v>357782513</v>
      </c>
      <c r="C29" s="11">
        <v>567771249</v>
      </c>
      <c r="D29" s="11">
        <v>28169570</v>
      </c>
      <c r="E29" s="16">
        <v>20.1555</v>
      </c>
      <c r="F29" s="11">
        <v>21312435</v>
      </c>
      <c r="G29" s="11">
        <v>23787911</v>
      </c>
      <c r="H29" s="11">
        <v>1225112</v>
      </c>
    </row>
    <row r="30" spans="1:8" ht="12" customHeight="1">
      <c r="A30" s="2" t="str">
        <f>"Jun "&amp;RIGHT(A6,4)+1</f>
        <v>Jun 2012</v>
      </c>
      <c r="B30" s="11">
        <v>88620954.885</v>
      </c>
      <c r="C30" s="11">
        <v>133216244.1278</v>
      </c>
      <c r="D30" s="11">
        <v>13331873.5741</v>
      </c>
      <c r="E30" s="16">
        <v>9.9923</v>
      </c>
      <c r="F30" s="11">
        <v>6743401.6104</v>
      </c>
      <c r="G30" s="11">
        <v>7565850.2561</v>
      </c>
      <c r="H30" s="11">
        <v>618915.382</v>
      </c>
    </row>
    <row r="31" spans="1:8" ht="12" customHeight="1">
      <c r="A31" s="2" t="str">
        <f>"Jul "&amp;RIGHT(A6,4)+1</f>
        <v>Jul 2012</v>
      </c>
      <c r="B31" s="11" t="s">
        <v>397</v>
      </c>
      <c r="C31" s="11" t="s">
        <v>397</v>
      </c>
      <c r="D31" s="11" t="s">
        <v>397</v>
      </c>
      <c r="E31" s="16" t="s">
        <v>397</v>
      </c>
      <c r="F31" s="11" t="s">
        <v>397</v>
      </c>
      <c r="G31" s="11" t="s">
        <v>397</v>
      </c>
      <c r="H31" s="11" t="s">
        <v>397</v>
      </c>
    </row>
    <row r="32" spans="1:8" ht="12" customHeight="1">
      <c r="A32" s="2" t="str">
        <f>"Aug "&amp;RIGHT(A6,4)+1</f>
        <v>Aug 2012</v>
      </c>
      <c r="B32" s="11" t="s">
        <v>397</v>
      </c>
      <c r="C32" s="11" t="s">
        <v>397</v>
      </c>
      <c r="D32" s="11" t="s">
        <v>397</v>
      </c>
      <c r="E32" s="16" t="s">
        <v>397</v>
      </c>
      <c r="F32" s="11" t="s">
        <v>397</v>
      </c>
      <c r="G32" s="11" t="s">
        <v>397</v>
      </c>
      <c r="H32" s="11" t="s">
        <v>397</v>
      </c>
    </row>
    <row r="33" spans="1:8" ht="12" customHeight="1">
      <c r="A33" s="2" t="str">
        <f>"Sep "&amp;RIGHT(A6,4)+1</f>
        <v>Sep 2012</v>
      </c>
      <c r="B33" s="11" t="s">
        <v>397</v>
      </c>
      <c r="C33" s="11" t="s">
        <v>397</v>
      </c>
      <c r="D33" s="11" t="s">
        <v>397</v>
      </c>
      <c r="E33" s="16" t="s">
        <v>397</v>
      </c>
      <c r="F33" s="11" t="s">
        <v>397</v>
      </c>
      <c r="G33" s="11" t="s">
        <v>397</v>
      </c>
      <c r="H33" s="11" t="s">
        <v>397</v>
      </c>
    </row>
    <row r="34" spans="1:8" ht="12" customHeight="1">
      <c r="A34" s="12" t="s">
        <v>57</v>
      </c>
      <c r="B34" s="13">
        <v>2813120032.885</v>
      </c>
      <c r="C34" s="13">
        <v>4452724245.1278</v>
      </c>
      <c r="D34" s="13">
        <v>29398316.5</v>
      </c>
      <c r="E34" s="17">
        <v>156.9758</v>
      </c>
      <c r="F34" s="13">
        <v>185961819.6104</v>
      </c>
      <c r="G34" s="13">
        <v>201981035.2561</v>
      </c>
      <c r="H34" s="13">
        <v>1413832.875</v>
      </c>
    </row>
    <row r="35" spans="1:8" ht="12" customHeight="1">
      <c r="A35" s="14" t="str">
        <f>"Total "&amp;MID(A20,7,LEN(A20)-13)&amp;" Months"</f>
        <v>Total 9 Months</v>
      </c>
      <c r="B35" s="15">
        <v>2813120032.885</v>
      </c>
      <c r="C35" s="15">
        <v>4452724245.1278</v>
      </c>
      <c r="D35" s="15">
        <v>29398316.5</v>
      </c>
      <c r="E35" s="18">
        <v>156.9758</v>
      </c>
      <c r="F35" s="15">
        <v>185961819.6104</v>
      </c>
      <c r="G35" s="15">
        <v>201981035.2561</v>
      </c>
      <c r="H35" s="15">
        <v>1413832.875</v>
      </c>
    </row>
    <row r="36" spans="1:8" ht="12" customHeight="1">
      <c r="A36" s="33"/>
      <c r="B36" s="33"/>
      <c r="C36" s="33"/>
      <c r="D36" s="33"/>
      <c r="E36" s="33"/>
      <c r="F36" s="33"/>
      <c r="G36" s="33"/>
      <c r="H36" s="33"/>
    </row>
    <row r="37" spans="1:8" ht="69.75" customHeight="1">
      <c r="A37" s="53" t="s">
        <v>88</v>
      </c>
      <c r="B37" s="53"/>
      <c r="C37" s="53"/>
      <c r="D37" s="53"/>
      <c r="E37" s="53"/>
      <c r="F37" s="53"/>
      <c r="G37" s="53"/>
      <c r="H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3">
    <mergeCell ref="H3:H4"/>
    <mergeCell ref="B5:H5"/>
    <mergeCell ref="A36:H36"/>
    <mergeCell ref="A37:H37"/>
    <mergeCell ref="A1:G1"/>
    <mergeCell ref="A2:G2"/>
    <mergeCell ref="A3:A4"/>
    <mergeCell ref="B3:B4"/>
    <mergeCell ref="C3:C4"/>
    <mergeCell ref="D3:D4"/>
    <mergeCell ref="E3:E4"/>
    <mergeCell ref="F3:F4"/>
    <mergeCell ref="G3:G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7"/>
  <sheetViews>
    <sheetView showGridLines="0" zoomScalePageLayoutView="0" workbookViewId="0" topLeftCell="A1">
      <selection activeCell="A1" sqref="A1:I1"/>
    </sheetView>
  </sheetViews>
  <sheetFormatPr defaultColWidth="9.140625" defaultRowHeight="12.75"/>
  <cols>
    <col min="1" max="10" width="11.421875" style="0" customWidth="1"/>
  </cols>
  <sheetData>
    <row r="1" spans="1:10" ht="12" customHeight="1">
      <c r="A1" s="42" t="s">
        <v>394</v>
      </c>
      <c r="B1" s="42"/>
      <c r="C1" s="42"/>
      <c r="D1" s="42"/>
      <c r="E1" s="42"/>
      <c r="F1" s="42"/>
      <c r="G1" s="42"/>
      <c r="H1" s="42"/>
      <c r="I1" s="42"/>
      <c r="J1" s="2" t="s">
        <v>395</v>
      </c>
    </row>
    <row r="2" spans="1:10" ht="12" customHeight="1">
      <c r="A2" s="44" t="s">
        <v>89</v>
      </c>
      <c r="B2" s="44"/>
      <c r="C2" s="44"/>
      <c r="D2" s="44"/>
      <c r="E2" s="44"/>
      <c r="F2" s="44"/>
      <c r="G2" s="44"/>
      <c r="H2" s="44"/>
      <c r="I2" s="44"/>
      <c r="J2" s="1"/>
    </row>
    <row r="3" spans="1:10" ht="24" customHeight="1">
      <c r="A3" s="46" t="s">
        <v>52</v>
      </c>
      <c r="B3" s="48" t="s">
        <v>90</v>
      </c>
      <c r="C3" s="54"/>
      <c r="D3" s="49"/>
      <c r="E3" s="48" t="s">
        <v>216</v>
      </c>
      <c r="F3" s="54"/>
      <c r="G3" s="49"/>
      <c r="H3" s="38" t="s">
        <v>218</v>
      </c>
      <c r="I3" s="38" t="s">
        <v>219</v>
      </c>
      <c r="J3" s="40" t="s">
        <v>60</v>
      </c>
    </row>
    <row r="4" spans="1:10" ht="24" customHeight="1">
      <c r="A4" s="47"/>
      <c r="B4" s="10" t="s">
        <v>81</v>
      </c>
      <c r="C4" s="10" t="s">
        <v>82</v>
      </c>
      <c r="D4" s="10" t="s">
        <v>57</v>
      </c>
      <c r="E4" s="10" t="s">
        <v>91</v>
      </c>
      <c r="F4" s="10" t="s">
        <v>217</v>
      </c>
      <c r="G4" s="10" t="s">
        <v>57</v>
      </c>
      <c r="H4" s="39"/>
      <c r="I4" s="39"/>
      <c r="J4" s="41"/>
    </row>
    <row r="5" spans="1:10" ht="12" customHeight="1">
      <c r="A5" s="1"/>
      <c r="B5" s="33" t="str">
        <f>REPT("-",108)&amp;" Dollars "&amp;REPT("-",108)</f>
        <v>------------------------------------------------------------------------------------------------------------ Dollars ------------------------------------------------------------------------------------------------------------</v>
      </c>
      <c r="C5" s="33"/>
      <c r="D5" s="33"/>
      <c r="E5" s="33"/>
      <c r="F5" s="33"/>
      <c r="G5" s="33"/>
      <c r="H5" s="33"/>
      <c r="I5" s="33"/>
      <c r="J5" s="33"/>
    </row>
    <row r="6" ht="12" customHeight="1">
      <c r="A6" s="3" t="s">
        <v>396</v>
      </c>
    </row>
    <row r="7" spans="1:10" ht="12" customHeight="1">
      <c r="A7" s="2" t="str">
        <f>"Oct "&amp;RIGHT(A6,4)-1</f>
        <v>Oct 2010</v>
      </c>
      <c r="B7" s="11">
        <v>846104964.62</v>
      </c>
      <c r="C7" s="11">
        <v>103775217.71</v>
      </c>
      <c r="D7" s="11">
        <v>949880182.33</v>
      </c>
      <c r="E7" s="11">
        <v>154153981.3</v>
      </c>
      <c r="F7" s="11">
        <v>6903979.1</v>
      </c>
      <c r="G7" s="11">
        <v>161057960.4</v>
      </c>
      <c r="H7" s="11">
        <v>1110938142.73</v>
      </c>
      <c r="I7" s="11">
        <v>125624935.6025</v>
      </c>
      <c r="J7" s="11">
        <v>1236563078.3325</v>
      </c>
    </row>
    <row r="8" spans="1:10" ht="12" customHeight="1">
      <c r="A8" s="2" t="str">
        <f>"Nov "&amp;RIGHT(A6,4)-1</f>
        <v>Nov 2010</v>
      </c>
      <c r="B8" s="11">
        <v>761962136.5</v>
      </c>
      <c r="C8" s="11">
        <v>93731622.99</v>
      </c>
      <c r="D8" s="11">
        <v>855693759.49</v>
      </c>
      <c r="E8" s="11">
        <v>138516397.04</v>
      </c>
      <c r="F8" s="11">
        <v>6106313.96</v>
      </c>
      <c r="G8" s="11">
        <v>144622711</v>
      </c>
      <c r="H8" s="11">
        <v>1000316470.49</v>
      </c>
      <c r="I8" s="11">
        <v>117416775.66</v>
      </c>
      <c r="J8" s="11">
        <v>1117733246.15</v>
      </c>
    </row>
    <row r="9" spans="1:10" ht="12" customHeight="1">
      <c r="A9" s="2" t="str">
        <f>"Dec "&amp;RIGHT(A6,4)-1</f>
        <v>Dec 2010</v>
      </c>
      <c r="B9" s="11">
        <v>577849224.13</v>
      </c>
      <c r="C9" s="11">
        <v>71749586.44</v>
      </c>
      <c r="D9" s="11">
        <v>649598810.57</v>
      </c>
      <c r="E9" s="11">
        <v>106071543.37</v>
      </c>
      <c r="F9" s="11">
        <v>4584836.92</v>
      </c>
      <c r="G9" s="11">
        <v>110656380.29</v>
      </c>
      <c r="H9" s="11">
        <v>760255190.86</v>
      </c>
      <c r="I9" s="11">
        <v>58598961.0325</v>
      </c>
      <c r="J9" s="11">
        <v>818854151.8925</v>
      </c>
    </row>
    <row r="10" spans="1:10" ht="12" customHeight="1">
      <c r="A10" s="2" t="str">
        <f>"Jan "&amp;RIGHT(A6,4)</f>
        <v>Jan 2011</v>
      </c>
      <c r="B10" s="11">
        <v>759689728.22</v>
      </c>
      <c r="C10" s="11">
        <v>93108113.57</v>
      </c>
      <c r="D10" s="11">
        <v>852797841.79</v>
      </c>
      <c r="E10" s="11">
        <v>136715452.23</v>
      </c>
      <c r="F10" s="11">
        <v>6075360.28</v>
      </c>
      <c r="G10" s="11">
        <v>142790812.51</v>
      </c>
      <c r="H10" s="11">
        <v>995588654.3</v>
      </c>
      <c r="I10" s="11">
        <v>75057966.155</v>
      </c>
      <c r="J10" s="11">
        <v>1070646620.455</v>
      </c>
    </row>
    <row r="11" spans="1:10" ht="12" customHeight="1">
      <c r="A11" s="2" t="str">
        <f>"Feb "&amp;RIGHT(A6,4)</f>
        <v>Feb 2011</v>
      </c>
      <c r="B11" s="11">
        <v>753423981.87</v>
      </c>
      <c r="C11" s="11">
        <v>90840499.93</v>
      </c>
      <c r="D11" s="11">
        <v>844264481.8</v>
      </c>
      <c r="E11" s="11">
        <v>134129917.91</v>
      </c>
      <c r="F11" s="11">
        <v>6016567.66</v>
      </c>
      <c r="G11" s="11">
        <v>140146485.57</v>
      </c>
      <c r="H11" s="11">
        <v>984410967.37</v>
      </c>
      <c r="I11" s="11">
        <v>78453492.5275</v>
      </c>
      <c r="J11" s="11">
        <v>1062864459.8975</v>
      </c>
    </row>
    <row r="12" spans="1:10" ht="12" customHeight="1">
      <c r="A12" s="2" t="str">
        <f>"Mar "&amp;RIGHT(A6,4)</f>
        <v>Mar 2011</v>
      </c>
      <c r="B12" s="11">
        <v>895358265.23</v>
      </c>
      <c r="C12" s="11">
        <v>107832511.42</v>
      </c>
      <c r="D12" s="11">
        <v>1003190776.65</v>
      </c>
      <c r="E12" s="11">
        <v>159513827.33</v>
      </c>
      <c r="F12" s="11">
        <v>7066286.84</v>
      </c>
      <c r="G12" s="11">
        <v>166580114.17</v>
      </c>
      <c r="H12" s="11">
        <v>1169770890.82</v>
      </c>
      <c r="I12" s="11">
        <v>99391650.8875</v>
      </c>
      <c r="J12" s="11">
        <v>1269162541.7075</v>
      </c>
    </row>
    <row r="13" spans="1:10" ht="12" customHeight="1">
      <c r="A13" s="2" t="str">
        <f>"Apr "&amp;RIGHT(A6,4)</f>
        <v>Apr 2011</v>
      </c>
      <c r="B13" s="11">
        <v>759174343.32</v>
      </c>
      <c r="C13" s="11">
        <v>90810541.64</v>
      </c>
      <c r="D13" s="11">
        <v>849984884.96</v>
      </c>
      <c r="E13" s="11">
        <v>135526029.52</v>
      </c>
      <c r="F13" s="11">
        <v>5977779.04</v>
      </c>
      <c r="G13" s="11">
        <v>141503808.56</v>
      </c>
      <c r="H13" s="11">
        <v>991488693.52</v>
      </c>
      <c r="I13" s="11">
        <v>58274410.46</v>
      </c>
      <c r="J13" s="11">
        <v>1049763103.98</v>
      </c>
    </row>
    <row r="14" spans="1:10" ht="12" customHeight="1">
      <c r="A14" s="2" t="str">
        <f>"May "&amp;RIGHT(A6,4)</f>
        <v>May 2011</v>
      </c>
      <c r="B14" s="11">
        <v>852485431.17</v>
      </c>
      <c r="C14" s="11">
        <v>100868680.1</v>
      </c>
      <c r="D14" s="11">
        <v>953354111.27</v>
      </c>
      <c r="E14" s="11">
        <v>151399379.32</v>
      </c>
      <c r="F14" s="11">
        <v>6701423.46</v>
      </c>
      <c r="G14" s="11">
        <v>158100802.78</v>
      </c>
      <c r="H14" s="11">
        <v>1111454914.05</v>
      </c>
      <c r="I14" s="11">
        <v>24537438.9725</v>
      </c>
      <c r="J14" s="11">
        <v>1135992353.0225</v>
      </c>
    </row>
    <row r="15" spans="1:10" ht="12" customHeight="1">
      <c r="A15" s="2" t="str">
        <f>"Jun "&amp;RIGHT(A6,4)</f>
        <v>Jun 2011</v>
      </c>
      <c r="B15" s="11">
        <v>242436815.26</v>
      </c>
      <c r="C15" s="11">
        <v>24205858.81</v>
      </c>
      <c r="D15" s="11">
        <v>266642674.07</v>
      </c>
      <c r="E15" s="11">
        <v>39372621.24</v>
      </c>
      <c r="F15" s="11">
        <v>1921515.6</v>
      </c>
      <c r="G15" s="11">
        <v>41294136.84</v>
      </c>
      <c r="H15" s="11">
        <v>307936810.91</v>
      </c>
      <c r="I15" s="11">
        <v>20941260.4325</v>
      </c>
      <c r="J15" s="11">
        <v>328878071.3425</v>
      </c>
    </row>
    <row r="16" spans="1:10" ht="12" customHeight="1">
      <c r="A16" s="2" t="str">
        <f>"Jul "&amp;RIGHT(A6,4)</f>
        <v>Jul 2011</v>
      </c>
      <c r="B16" s="11">
        <v>40477657.11</v>
      </c>
      <c r="C16" s="11">
        <v>1065225.79</v>
      </c>
      <c r="D16" s="11">
        <v>41542882.9</v>
      </c>
      <c r="E16" s="11">
        <v>4501798.23</v>
      </c>
      <c r="F16" s="11">
        <v>306570.68</v>
      </c>
      <c r="G16" s="11">
        <v>4808368.91</v>
      </c>
      <c r="H16" s="11">
        <v>46351251.81</v>
      </c>
      <c r="I16" s="11">
        <v>78384345.915</v>
      </c>
      <c r="J16" s="11">
        <v>124735597.725</v>
      </c>
    </row>
    <row r="17" spans="1:10" ht="12" customHeight="1">
      <c r="A17" s="2" t="str">
        <f>"Aug "&amp;RIGHT(A6,4)</f>
        <v>Aug 2011</v>
      </c>
      <c r="B17" s="11">
        <v>342714841.36</v>
      </c>
      <c r="C17" s="11">
        <v>36271855.25</v>
      </c>
      <c r="D17" s="11">
        <v>378986696.61</v>
      </c>
      <c r="E17" s="11">
        <v>56764784.29</v>
      </c>
      <c r="F17" s="11">
        <v>3017043.78</v>
      </c>
      <c r="G17" s="11">
        <v>59781828.07</v>
      </c>
      <c r="H17" s="11">
        <v>438768524.68</v>
      </c>
      <c r="I17" s="11">
        <v>111671512.1575</v>
      </c>
      <c r="J17" s="11">
        <v>550440036.8375</v>
      </c>
    </row>
    <row r="18" spans="1:10" ht="12" customHeight="1">
      <c r="A18" s="2" t="str">
        <f>"Sep "&amp;RIGHT(A6,4)</f>
        <v>Sep 2011</v>
      </c>
      <c r="B18" s="11">
        <v>911397929.22</v>
      </c>
      <c r="C18" s="11">
        <v>110439377.62</v>
      </c>
      <c r="D18" s="11">
        <v>1021837306.84</v>
      </c>
      <c r="E18" s="11">
        <v>158204056.71</v>
      </c>
      <c r="F18" s="11">
        <v>7653113.28</v>
      </c>
      <c r="G18" s="11">
        <v>165857169.99</v>
      </c>
      <c r="H18" s="11">
        <v>1187694476.83</v>
      </c>
      <c r="I18" s="11">
        <v>187622937.8075</v>
      </c>
      <c r="J18" s="11">
        <v>1375317414.6375</v>
      </c>
    </row>
    <row r="19" spans="1:10" ht="12" customHeight="1">
      <c r="A19" s="12" t="s">
        <v>57</v>
      </c>
      <c r="B19" s="13">
        <v>7743075318.01</v>
      </c>
      <c r="C19" s="13">
        <v>924699091.27</v>
      </c>
      <c r="D19" s="13">
        <v>8667774409.28</v>
      </c>
      <c r="E19" s="13">
        <v>1374869788.49</v>
      </c>
      <c r="F19" s="13">
        <v>62330790.6</v>
      </c>
      <c r="G19" s="13">
        <v>1437200579.09</v>
      </c>
      <c r="H19" s="13">
        <v>10104974988.37</v>
      </c>
      <c r="I19" s="13">
        <v>1035975687.61</v>
      </c>
      <c r="J19" s="13">
        <v>11140950675.98</v>
      </c>
    </row>
    <row r="20" spans="1:10" ht="12" customHeight="1">
      <c r="A20" s="14" t="s">
        <v>398</v>
      </c>
      <c r="B20" s="15">
        <v>6448484890.32</v>
      </c>
      <c r="C20" s="15">
        <v>776922632.61</v>
      </c>
      <c r="D20" s="15">
        <v>7225407522.93</v>
      </c>
      <c r="E20" s="15">
        <v>1155399149.26</v>
      </c>
      <c r="F20" s="15">
        <v>51354062.86</v>
      </c>
      <c r="G20" s="15">
        <v>1206753212.12</v>
      </c>
      <c r="H20" s="15">
        <v>8432160735.05</v>
      </c>
      <c r="I20" s="15">
        <v>658296891.73</v>
      </c>
      <c r="J20" s="15">
        <v>9090457626.78</v>
      </c>
    </row>
    <row r="21" ht="12" customHeight="1">
      <c r="A21" s="3" t="str">
        <f>"FY "&amp;RIGHT(A6,4)+1</f>
        <v>FY 2012</v>
      </c>
    </row>
    <row r="22" spans="1:10" ht="12" customHeight="1">
      <c r="A22" s="2" t="str">
        <f>"Oct "&amp;RIGHT(A6,4)</f>
        <v>Oct 2011</v>
      </c>
      <c r="B22" s="11">
        <v>874396524.52</v>
      </c>
      <c r="C22" s="11">
        <v>107885450.21</v>
      </c>
      <c r="D22" s="11">
        <v>982281974.73</v>
      </c>
      <c r="E22" s="11">
        <v>152474853.63</v>
      </c>
      <c r="F22" s="11">
        <v>7445750.38</v>
      </c>
      <c r="G22" s="11">
        <v>159920604.01</v>
      </c>
      <c r="H22" s="11">
        <v>1142202578.74</v>
      </c>
      <c r="I22" s="11">
        <v>169536440.1625</v>
      </c>
      <c r="J22" s="11">
        <v>1311739018.9025</v>
      </c>
    </row>
    <row r="23" spans="1:10" ht="12" customHeight="1">
      <c r="A23" s="2" t="str">
        <f>"Nov "&amp;RIGHT(A6,4)</f>
        <v>Nov 2011</v>
      </c>
      <c r="B23" s="11">
        <v>804390628.68</v>
      </c>
      <c r="C23" s="11">
        <v>99794664.94</v>
      </c>
      <c r="D23" s="11">
        <v>904185293.62</v>
      </c>
      <c r="E23" s="11">
        <v>139752159.41</v>
      </c>
      <c r="F23" s="11">
        <v>6766538.8</v>
      </c>
      <c r="G23" s="11">
        <v>146518698.21</v>
      </c>
      <c r="H23" s="11">
        <v>1050703991.83</v>
      </c>
      <c r="I23" s="11">
        <v>120360377.555</v>
      </c>
      <c r="J23" s="11">
        <v>1171064369.385</v>
      </c>
    </row>
    <row r="24" spans="1:10" ht="12" customHeight="1">
      <c r="A24" s="2" t="str">
        <f>"Dec "&amp;RIGHT(A6,4)</f>
        <v>Dec 2011</v>
      </c>
      <c r="B24" s="11">
        <v>617351981.83</v>
      </c>
      <c r="C24" s="11">
        <v>76722596.46</v>
      </c>
      <c r="D24" s="11">
        <v>694074578.29</v>
      </c>
      <c r="E24" s="11">
        <v>108303691.58</v>
      </c>
      <c r="F24" s="11">
        <v>5111132</v>
      </c>
      <c r="G24" s="11">
        <v>113414823.58</v>
      </c>
      <c r="H24" s="11">
        <v>807489401.87</v>
      </c>
      <c r="I24" s="11">
        <v>141759894.5675</v>
      </c>
      <c r="J24" s="11">
        <v>949249296.4375</v>
      </c>
    </row>
    <row r="25" spans="1:10" ht="12" customHeight="1">
      <c r="A25" s="2" t="str">
        <f>"Jan "&amp;RIGHT(A6,4)+1</f>
        <v>Jan 2012</v>
      </c>
      <c r="B25" s="11">
        <v>839500264.44</v>
      </c>
      <c r="C25" s="11">
        <v>103690322.33</v>
      </c>
      <c r="D25" s="11">
        <v>943190586.77</v>
      </c>
      <c r="E25" s="11">
        <v>145326510.28</v>
      </c>
      <c r="F25" s="11">
        <v>7006410.14</v>
      </c>
      <c r="G25" s="11">
        <v>152332920.42</v>
      </c>
      <c r="H25" s="11">
        <v>1095523507.19</v>
      </c>
      <c r="I25" s="11">
        <v>129690469.3775</v>
      </c>
      <c r="J25" s="11">
        <v>1225213976.5675</v>
      </c>
    </row>
    <row r="26" spans="1:10" ht="12" customHeight="1">
      <c r="A26" s="2" t="str">
        <f>"Feb "&amp;RIGHT(A6,4)+1</f>
        <v>Feb 2012</v>
      </c>
      <c r="B26" s="11">
        <v>873091884.02</v>
      </c>
      <c r="C26" s="11">
        <v>105901287.63</v>
      </c>
      <c r="D26" s="11">
        <v>978993171.65</v>
      </c>
      <c r="E26" s="11">
        <v>148986722.6</v>
      </c>
      <c r="F26" s="11">
        <v>7264718.12</v>
      </c>
      <c r="G26" s="11">
        <v>156251440.72</v>
      </c>
      <c r="H26" s="11">
        <v>1135244612.37</v>
      </c>
      <c r="I26" s="11">
        <v>92661681.06</v>
      </c>
      <c r="J26" s="11">
        <v>1227906293.43</v>
      </c>
    </row>
    <row r="27" spans="1:10" ht="12" customHeight="1">
      <c r="A27" s="2" t="str">
        <f>"Mar "&amp;RIGHT(A6,4)+1</f>
        <v>Mar 2012</v>
      </c>
      <c r="B27" s="11">
        <v>878940714.6</v>
      </c>
      <c r="C27" s="11">
        <v>106300541.74</v>
      </c>
      <c r="D27" s="11">
        <v>985241256.34</v>
      </c>
      <c r="E27" s="11">
        <v>150183521.88</v>
      </c>
      <c r="F27" s="11">
        <v>7253205.34</v>
      </c>
      <c r="G27" s="11">
        <v>157436727.22</v>
      </c>
      <c r="H27" s="11">
        <v>1142677983.56</v>
      </c>
      <c r="I27" s="11">
        <v>68973012.095</v>
      </c>
      <c r="J27" s="11">
        <v>1211650995.655</v>
      </c>
    </row>
    <row r="28" spans="1:10" ht="12" customHeight="1">
      <c r="A28" s="2" t="str">
        <f>"Apr "&amp;RIGHT(A6,4)+1</f>
        <v>Apr 2012</v>
      </c>
      <c r="B28" s="11">
        <v>783740435.69</v>
      </c>
      <c r="C28" s="11">
        <v>93711325.69</v>
      </c>
      <c r="D28" s="11">
        <v>877451761.38</v>
      </c>
      <c r="E28" s="11">
        <v>133191838.05</v>
      </c>
      <c r="F28" s="11">
        <v>6486576.52</v>
      </c>
      <c r="G28" s="11">
        <v>139678414.57</v>
      </c>
      <c r="H28" s="11">
        <v>1017130175.95</v>
      </c>
      <c r="I28" s="11">
        <v>43295919.1175</v>
      </c>
      <c r="J28" s="11">
        <v>1060426095.0675</v>
      </c>
    </row>
    <row r="29" spans="1:10" ht="12" customHeight="1">
      <c r="A29" s="2" t="str">
        <f>"May "&amp;RIGHT(A6,4)+1</f>
        <v>May 2012</v>
      </c>
      <c r="B29" s="11">
        <v>879572852.79</v>
      </c>
      <c r="C29" s="11">
        <v>102341796.64</v>
      </c>
      <c r="D29" s="11">
        <v>981914649.43</v>
      </c>
      <c r="E29" s="11">
        <v>147982565.64</v>
      </c>
      <c r="F29" s="11">
        <v>7155650.26</v>
      </c>
      <c r="G29" s="11">
        <v>155138215.9</v>
      </c>
      <c r="H29" s="11">
        <v>1137052865.33</v>
      </c>
      <c r="I29" s="11">
        <v>21695190.085</v>
      </c>
      <c r="J29" s="11">
        <v>1158748055.415</v>
      </c>
    </row>
    <row r="30" spans="1:10" ht="12" customHeight="1">
      <c r="A30" s="2" t="str">
        <f>"Jun "&amp;RIGHT(A6,4)+1</f>
        <v>Jun 2012</v>
      </c>
      <c r="B30" s="11">
        <v>222944706.2107</v>
      </c>
      <c r="C30" s="11">
        <v>21540936.4528</v>
      </c>
      <c r="D30" s="11">
        <v>244485642.6635</v>
      </c>
      <c r="E30" s="11">
        <v>34712386.1032</v>
      </c>
      <c r="F30" s="11">
        <v>1772419.0977</v>
      </c>
      <c r="G30" s="11">
        <v>36484805.2009</v>
      </c>
      <c r="H30" s="11">
        <v>280970447.8644</v>
      </c>
      <c r="I30" s="11">
        <v>14192823.415</v>
      </c>
      <c r="J30" s="11">
        <v>295163271.2794</v>
      </c>
    </row>
    <row r="31" spans="1:10" ht="12" customHeight="1">
      <c r="A31" s="2" t="str">
        <f>"Jul "&amp;RIGHT(A6,4)+1</f>
        <v>Jul 2012</v>
      </c>
      <c r="B31" s="11" t="s">
        <v>397</v>
      </c>
      <c r="C31" s="11" t="s">
        <v>397</v>
      </c>
      <c r="D31" s="11" t="s">
        <v>397</v>
      </c>
      <c r="E31" s="11" t="s">
        <v>397</v>
      </c>
      <c r="F31" s="11" t="s">
        <v>397</v>
      </c>
      <c r="G31" s="11" t="s">
        <v>397</v>
      </c>
      <c r="H31" s="11" t="s">
        <v>397</v>
      </c>
      <c r="I31" s="11" t="s">
        <v>397</v>
      </c>
      <c r="J31" s="11" t="s">
        <v>397</v>
      </c>
    </row>
    <row r="32" spans="1:10" ht="12" customHeight="1">
      <c r="A32" s="2" t="str">
        <f>"Aug "&amp;RIGHT(A6,4)+1</f>
        <v>Aug 2012</v>
      </c>
      <c r="B32" s="11" t="s">
        <v>397</v>
      </c>
      <c r="C32" s="11" t="s">
        <v>397</v>
      </c>
      <c r="D32" s="11" t="s">
        <v>397</v>
      </c>
      <c r="E32" s="11" t="s">
        <v>397</v>
      </c>
      <c r="F32" s="11" t="s">
        <v>397</v>
      </c>
      <c r="G32" s="11" t="s">
        <v>397</v>
      </c>
      <c r="H32" s="11" t="s">
        <v>397</v>
      </c>
      <c r="I32" s="11" t="s">
        <v>397</v>
      </c>
      <c r="J32" s="11" t="s">
        <v>397</v>
      </c>
    </row>
    <row r="33" spans="1:10" ht="12" customHeight="1">
      <c r="A33" s="2" t="str">
        <f>"Sep "&amp;RIGHT(A6,4)+1</f>
        <v>Sep 2012</v>
      </c>
      <c r="B33" s="11" t="s">
        <v>397</v>
      </c>
      <c r="C33" s="11" t="s">
        <v>397</v>
      </c>
      <c r="D33" s="11" t="s">
        <v>397</v>
      </c>
      <c r="E33" s="11" t="s">
        <v>397</v>
      </c>
      <c r="F33" s="11" t="s">
        <v>397</v>
      </c>
      <c r="G33" s="11" t="s">
        <v>397</v>
      </c>
      <c r="H33" s="11" t="s">
        <v>397</v>
      </c>
      <c r="I33" s="11" t="s">
        <v>397</v>
      </c>
      <c r="J33" s="11" t="s">
        <v>397</v>
      </c>
    </row>
    <row r="34" spans="1:10" ht="12" customHeight="1">
      <c r="A34" s="12" t="s">
        <v>57</v>
      </c>
      <c r="B34" s="13">
        <v>6773929992.7807</v>
      </c>
      <c r="C34" s="13">
        <v>817888922.0928</v>
      </c>
      <c r="D34" s="13">
        <v>7591818914.8735</v>
      </c>
      <c r="E34" s="13">
        <v>1160914249.1732</v>
      </c>
      <c r="F34" s="13">
        <v>56262400.6577</v>
      </c>
      <c r="G34" s="13">
        <v>1217176649.8309</v>
      </c>
      <c r="H34" s="13">
        <v>8808995564.7044</v>
      </c>
      <c r="I34" s="13">
        <v>802165807.435</v>
      </c>
      <c r="J34" s="13">
        <v>9611161372.1394</v>
      </c>
    </row>
    <row r="35" spans="1:10" ht="12" customHeight="1">
      <c r="A35" s="14" t="str">
        <f>"Total "&amp;MID(A20,7,LEN(A20)-13)&amp;" Months"</f>
        <v>Total 9 Months</v>
      </c>
      <c r="B35" s="15">
        <v>6773929992.7807</v>
      </c>
      <c r="C35" s="15">
        <v>817888922.0928</v>
      </c>
      <c r="D35" s="15">
        <v>7591818914.8735</v>
      </c>
      <c r="E35" s="15">
        <v>1160914249.1732</v>
      </c>
      <c r="F35" s="15">
        <v>56262400.6577</v>
      </c>
      <c r="G35" s="15">
        <v>1217176649.8309</v>
      </c>
      <c r="H35" s="15">
        <v>8808995564.7044</v>
      </c>
      <c r="I35" s="15">
        <v>802165807.435</v>
      </c>
      <c r="J35" s="15">
        <v>9611161372.1394</v>
      </c>
    </row>
    <row r="36" spans="1:10" ht="12" customHeight="1">
      <c r="A36" s="33"/>
      <c r="B36" s="33"/>
      <c r="C36" s="33"/>
      <c r="D36" s="33"/>
      <c r="E36" s="33"/>
      <c r="F36" s="33"/>
      <c r="G36" s="33"/>
      <c r="H36" s="33"/>
      <c r="I36" s="33"/>
      <c r="J36" s="33"/>
    </row>
    <row r="37" spans="1:10" ht="69.75" customHeight="1">
      <c r="A37" s="53" t="s">
        <v>379</v>
      </c>
      <c r="B37" s="53"/>
      <c r="C37" s="53"/>
      <c r="D37" s="53"/>
      <c r="E37" s="53"/>
      <c r="F37" s="53"/>
      <c r="G37" s="53"/>
      <c r="H37" s="53"/>
      <c r="I37" s="53"/>
      <c r="J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1">
    <mergeCell ref="J3:J4"/>
    <mergeCell ref="B5:J5"/>
    <mergeCell ref="A36:J36"/>
    <mergeCell ref="A37:J37"/>
    <mergeCell ref="A1:I1"/>
    <mergeCell ref="A2:I2"/>
    <mergeCell ref="A3:A4"/>
    <mergeCell ref="B3:D3"/>
    <mergeCell ref="E3:G3"/>
    <mergeCell ref="H3:H4"/>
    <mergeCell ref="I3:I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42" t="s">
        <v>394</v>
      </c>
      <c r="B1" s="42"/>
      <c r="C1" s="42"/>
      <c r="D1" s="42"/>
      <c r="E1" s="42"/>
      <c r="F1" s="42"/>
      <c r="G1" s="42"/>
      <c r="H1" s="42"/>
      <c r="I1" s="2" t="s">
        <v>395</v>
      </c>
    </row>
    <row r="2" spans="1:9" ht="12" customHeight="1">
      <c r="A2" s="44" t="s">
        <v>92</v>
      </c>
      <c r="B2" s="44"/>
      <c r="C2" s="44"/>
      <c r="D2" s="44"/>
      <c r="E2" s="44"/>
      <c r="F2" s="44"/>
      <c r="G2" s="44"/>
      <c r="H2" s="44"/>
      <c r="I2" s="1"/>
    </row>
    <row r="3" spans="1:9" ht="24" customHeight="1">
      <c r="A3" s="46" t="s">
        <v>52</v>
      </c>
      <c r="B3" s="48" t="s">
        <v>210</v>
      </c>
      <c r="C3" s="54"/>
      <c r="D3" s="54"/>
      <c r="E3" s="49"/>
      <c r="F3" s="48" t="s">
        <v>93</v>
      </c>
      <c r="G3" s="54"/>
      <c r="H3" s="54"/>
      <c r="I3" s="54"/>
    </row>
    <row r="4" spans="1:9" ht="24" customHeight="1">
      <c r="A4" s="47"/>
      <c r="B4" s="10" t="s">
        <v>81</v>
      </c>
      <c r="C4" s="10" t="s">
        <v>82</v>
      </c>
      <c r="D4" s="10" t="s">
        <v>83</v>
      </c>
      <c r="E4" s="10" t="s">
        <v>57</v>
      </c>
      <c r="F4" s="10" t="s">
        <v>81</v>
      </c>
      <c r="G4" s="10" t="s">
        <v>82</v>
      </c>
      <c r="H4" s="10" t="s">
        <v>83</v>
      </c>
      <c r="I4" s="9" t="s">
        <v>57</v>
      </c>
    </row>
    <row r="5" spans="1:9" ht="12" customHeight="1">
      <c r="A5" s="1"/>
      <c r="B5" s="33" t="str">
        <f>REPT("-",90)&amp;" Number "&amp;REPT("-",90)</f>
        <v>------------------------------------------------------------------------------------------ Number ------------------------------------------------------------------------------------------</v>
      </c>
      <c r="C5" s="33"/>
      <c r="D5" s="33"/>
      <c r="E5" s="33"/>
      <c r="F5" s="33"/>
      <c r="G5" s="33"/>
      <c r="H5" s="33"/>
      <c r="I5" s="33"/>
    </row>
    <row r="6" ht="12" customHeight="1">
      <c r="A6" s="3" t="s">
        <v>396</v>
      </c>
    </row>
    <row r="7" spans="1:9" ht="12" customHeight="1">
      <c r="A7" s="2" t="str">
        <f>"Oct "&amp;RIGHT(A6,4)-1</f>
        <v>Oct 2010</v>
      </c>
      <c r="B7" s="11">
        <v>9183482.7321</v>
      </c>
      <c r="C7" s="11">
        <v>985058.4163</v>
      </c>
      <c r="D7" s="11">
        <v>2114413.5445</v>
      </c>
      <c r="E7" s="11">
        <v>12282954.6928</v>
      </c>
      <c r="F7" s="11">
        <v>169324942</v>
      </c>
      <c r="G7" s="11">
        <v>18162495</v>
      </c>
      <c r="H7" s="11">
        <v>38985531</v>
      </c>
      <c r="I7" s="11">
        <v>226472968</v>
      </c>
    </row>
    <row r="8" spans="1:9" ht="12" customHeight="1">
      <c r="A8" s="2" t="str">
        <f>"Nov "&amp;RIGHT(A6,4)-1</f>
        <v>Nov 2010</v>
      </c>
      <c r="B8" s="11">
        <v>9313948.9639</v>
      </c>
      <c r="C8" s="11">
        <v>999650.2979</v>
      </c>
      <c r="D8" s="11">
        <v>2071909.9079</v>
      </c>
      <c r="E8" s="11">
        <v>12385509.1696</v>
      </c>
      <c r="F8" s="11">
        <v>154957436</v>
      </c>
      <c r="G8" s="11">
        <v>16631318</v>
      </c>
      <c r="H8" s="11">
        <v>34470647</v>
      </c>
      <c r="I8" s="11">
        <v>206059401</v>
      </c>
    </row>
    <row r="9" spans="1:9" ht="12" customHeight="1">
      <c r="A9" s="2" t="str">
        <f>"Dec "&amp;RIGHT(A6,4)-1</f>
        <v>Dec 2010</v>
      </c>
      <c r="B9" s="11">
        <v>8968933.4682</v>
      </c>
      <c r="C9" s="11">
        <v>964769.0988</v>
      </c>
      <c r="D9" s="11">
        <v>1959388.0481</v>
      </c>
      <c r="E9" s="11">
        <v>11893090.615</v>
      </c>
      <c r="F9" s="11">
        <v>114405404</v>
      </c>
      <c r="G9" s="11">
        <v>12306346</v>
      </c>
      <c r="H9" s="11">
        <v>24993449</v>
      </c>
      <c r="I9" s="11">
        <v>151705199</v>
      </c>
    </row>
    <row r="10" spans="1:9" ht="12" customHeight="1">
      <c r="A10" s="2" t="str">
        <f>"Jan "&amp;RIGHT(A6,4)</f>
        <v>Jan 2011</v>
      </c>
      <c r="B10" s="11">
        <v>8787307.7849</v>
      </c>
      <c r="C10" s="11">
        <v>937637.7447</v>
      </c>
      <c r="D10" s="11">
        <v>1867134.2974</v>
      </c>
      <c r="E10" s="11">
        <v>11592079.827</v>
      </c>
      <c r="F10" s="11">
        <v>146177166</v>
      </c>
      <c r="G10" s="11">
        <v>15597636</v>
      </c>
      <c r="H10" s="11">
        <v>31059843</v>
      </c>
      <c r="I10" s="11">
        <v>192834645</v>
      </c>
    </row>
    <row r="11" spans="1:9" ht="12" customHeight="1">
      <c r="A11" s="2" t="str">
        <f>"Feb "&amp;RIGHT(A6,4)</f>
        <v>Feb 2011</v>
      </c>
      <c r="B11" s="11">
        <v>9013091.2502</v>
      </c>
      <c r="C11" s="11">
        <v>954729.8937</v>
      </c>
      <c r="D11" s="11">
        <v>1908546.7097</v>
      </c>
      <c r="E11" s="11">
        <v>11876367.8536</v>
      </c>
      <c r="F11" s="11">
        <v>146872215</v>
      </c>
      <c r="G11" s="11">
        <v>15557736</v>
      </c>
      <c r="H11" s="11">
        <v>31100593</v>
      </c>
      <c r="I11" s="11">
        <v>193530544</v>
      </c>
    </row>
    <row r="12" spans="1:9" ht="12" customHeight="1">
      <c r="A12" s="2" t="str">
        <f>"Mar "&amp;RIGHT(A6,4)</f>
        <v>Mar 2011</v>
      </c>
      <c r="B12" s="11">
        <v>9329726.2672</v>
      </c>
      <c r="C12" s="11">
        <v>997282.362</v>
      </c>
      <c r="D12" s="11">
        <v>2036766.9907</v>
      </c>
      <c r="E12" s="11">
        <v>12363775.6199</v>
      </c>
      <c r="F12" s="11">
        <v>178730930</v>
      </c>
      <c r="G12" s="11">
        <v>19105084</v>
      </c>
      <c r="H12" s="11">
        <v>39018643</v>
      </c>
      <c r="I12" s="11">
        <v>236854657</v>
      </c>
    </row>
    <row r="13" spans="1:9" ht="12" customHeight="1">
      <c r="A13" s="2" t="str">
        <f>"Apr "&amp;RIGHT(A6,4)</f>
        <v>Apr 2011</v>
      </c>
      <c r="B13" s="11">
        <v>9329346.1002</v>
      </c>
      <c r="C13" s="11">
        <v>988484.721</v>
      </c>
      <c r="D13" s="11">
        <v>2034734.4429</v>
      </c>
      <c r="E13" s="11">
        <v>12352565.2641</v>
      </c>
      <c r="F13" s="11">
        <v>155705031</v>
      </c>
      <c r="G13" s="11">
        <v>16497624</v>
      </c>
      <c r="H13" s="11">
        <v>33959335</v>
      </c>
      <c r="I13" s="11">
        <v>206161990</v>
      </c>
    </row>
    <row r="14" spans="1:9" ht="12" customHeight="1">
      <c r="A14" s="2" t="str">
        <f>"May "&amp;RIGHT(A6,4)</f>
        <v>May 2011</v>
      </c>
      <c r="B14" s="11">
        <v>9378975.9021</v>
      </c>
      <c r="C14" s="11">
        <v>981360.5052</v>
      </c>
      <c r="D14" s="11">
        <v>1985305.448</v>
      </c>
      <c r="E14" s="11">
        <v>12345641.8553</v>
      </c>
      <c r="F14" s="11">
        <v>176808791</v>
      </c>
      <c r="G14" s="11">
        <v>18500225</v>
      </c>
      <c r="H14" s="11">
        <v>37426203</v>
      </c>
      <c r="I14" s="11">
        <v>232735219</v>
      </c>
    </row>
    <row r="15" spans="1:9" ht="12" customHeight="1">
      <c r="A15" s="2" t="str">
        <f>"Jun "&amp;RIGHT(A6,4)</f>
        <v>Jun 2011</v>
      </c>
      <c r="B15" s="11">
        <v>4984501.0137</v>
      </c>
      <c r="C15" s="11">
        <v>450008.7455</v>
      </c>
      <c r="D15" s="11">
        <v>818652.0532</v>
      </c>
      <c r="E15" s="11">
        <v>6253161.8124</v>
      </c>
      <c r="F15" s="11">
        <v>51076020</v>
      </c>
      <c r="G15" s="11">
        <v>4611225</v>
      </c>
      <c r="H15" s="11">
        <v>8388701</v>
      </c>
      <c r="I15" s="11">
        <v>64075946</v>
      </c>
    </row>
    <row r="16" spans="1:9" ht="12" customHeight="1">
      <c r="A16" s="2" t="str">
        <f>"Jul "&amp;RIGHT(A6,4)</f>
        <v>Jul 2011</v>
      </c>
      <c r="B16" s="11">
        <v>553198.3889</v>
      </c>
      <c r="C16" s="11">
        <v>16647.1275</v>
      </c>
      <c r="D16" s="11">
        <v>38403.6747</v>
      </c>
      <c r="E16" s="11">
        <v>608249.1911</v>
      </c>
      <c r="F16" s="11">
        <v>9754288</v>
      </c>
      <c r="G16" s="11">
        <v>293531</v>
      </c>
      <c r="H16" s="11">
        <v>677154</v>
      </c>
      <c r="I16" s="11">
        <v>10724973</v>
      </c>
    </row>
    <row r="17" spans="1:9" ht="12" customHeight="1">
      <c r="A17" s="2" t="str">
        <f>"Aug "&amp;RIGHT(A6,4)</f>
        <v>Aug 2011</v>
      </c>
      <c r="B17" s="11">
        <v>5784634.6858</v>
      </c>
      <c r="C17" s="11">
        <v>521344.1736</v>
      </c>
      <c r="D17" s="11">
        <v>1236117.149</v>
      </c>
      <c r="E17" s="11">
        <v>7542096.0085</v>
      </c>
      <c r="F17" s="11">
        <v>67847250</v>
      </c>
      <c r="G17" s="11">
        <v>6114780</v>
      </c>
      <c r="H17" s="11">
        <v>14498262</v>
      </c>
      <c r="I17" s="11">
        <v>88460292</v>
      </c>
    </row>
    <row r="18" spans="1:9" ht="12" customHeight="1">
      <c r="A18" s="2" t="str">
        <f>"Sep "&amp;RIGHT(A6,4)</f>
        <v>Sep 2011</v>
      </c>
      <c r="B18" s="11">
        <v>9453004.6729</v>
      </c>
      <c r="C18" s="11">
        <v>987440.9357</v>
      </c>
      <c r="D18" s="11">
        <v>2038960.0007</v>
      </c>
      <c r="E18" s="11">
        <v>12479405.6093</v>
      </c>
      <c r="F18" s="11">
        <v>180675531</v>
      </c>
      <c r="G18" s="11">
        <v>18872985</v>
      </c>
      <c r="H18" s="11">
        <v>38970697</v>
      </c>
      <c r="I18" s="11">
        <v>238519213</v>
      </c>
    </row>
    <row r="19" spans="1:9" ht="12" customHeight="1">
      <c r="A19" s="12" t="s">
        <v>57</v>
      </c>
      <c r="B19" s="13">
        <v>9195313.0157</v>
      </c>
      <c r="C19" s="13">
        <v>977379.3306</v>
      </c>
      <c r="D19" s="13">
        <v>2001906.5989</v>
      </c>
      <c r="E19" s="13">
        <v>12174598.9452</v>
      </c>
      <c r="F19" s="13">
        <v>1552335004</v>
      </c>
      <c r="G19" s="13">
        <v>162250985</v>
      </c>
      <c r="H19" s="13">
        <v>333549058</v>
      </c>
      <c r="I19" s="13">
        <v>2048135047</v>
      </c>
    </row>
    <row r="20" spans="1:9" ht="12" customHeight="1">
      <c r="A20" s="14" t="s">
        <v>398</v>
      </c>
      <c r="B20" s="15">
        <v>9163101.5586</v>
      </c>
      <c r="C20" s="15">
        <v>976121.63</v>
      </c>
      <c r="D20" s="15">
        <v>1997274.9237</v>
      </c>
      <c r="E20" s="15">
        <v>12136498.1122</v>
      </c>
      <c r="F20" s="15">
        <v>1294057935</v>
      </c>
      <c r="G20" s="15">
        <v>136969689</v>
      </c>
      <c r="H20" s="15">
        <v>279402945</v>
      </c>
      <c r="I20" s="15">
        <v>1710430569</v>
      </c>
    </row>
    <row r="21" ht="12" customHeight="1">
      <c r="A21" s="3" t="str">
        <f>"FY "&amp;RIGHT(A6,4)+1</f>
        <v>FY 2012</v>
      </c>
    </row>
    <row r="22" spans="1:9" ht="12" customHeight="1">
      <c r="A22" s="2" t="str">
        <f>"Oct "&amp;RIGHT(A6,4)</f>
        <v>Oct 2011</v>
      </c>
      <c r="B22" s="11">
        <v>9662365.5995</v>
      </c>
      <c r="C22" s="11">
        <v>1046071.0645</v>
      </c>
      <c r="D22" s="11">
        <v>2150119.9705</v>
      </c>
      <c r="E22" s="11">
        <v>12858556.6344</v>
      </c>
      <c r="F22" s="11">
        <v>176733213</v>
      </c>
      <c r="G22" s="11">
        <v>19133565</v>
      </c>
      <c r="H22" s="11">
        <v>39327596</v>
      </c>
      <c r="I22" s="11">
        <v>235194374</v>
      </c>
    </row>
    <row r="23" spans="1:9" ht="12" customHeight="1">
      <c r="A23" s="2" t="str">
        <f>"Nov "&amp;RIGHT(A6,4)</f>
        <v>Nov 2011</v>
      </c>
      <c r="B23" s="11">
        <v>9922317.7609</v>
      </c>
      <c r="C23" s="11">
        <v>1082310.3393</v>
      </c>
      <c r="D23" s="11">
        <v>2131015.9129</v>
      </c>
      <c r="E23" s="11">
        <v>13135644.0132</v>
      </c>
      <c r="F23" s="11">
        <v>165971223</v>
      </c>
      <c r="G23" s="11">
        <v>18103872</v>
      </c>
      <c r="H23" s="11">
        <v>35645635</v>
      </c>
      <c r="I23" s="11">
        <v>219720730</v>
      </c>
    </row>
    <row r="24" spans="1:9" ht="12" customHeight="1">
      <c r="A24" s="2" t="str">
        <f>"Dec "&amp;RIGHT(A6,4)</f>
        <v>Dec 2011</v>
      </c>
      <c r="B24" s="11">
        <v>9589988.2578</v>
      </c>
      <c r="C24" s="11">
        <v>1039247.2276</v>
      </c>
      <c r="D24" s="11">
        <v>2028619.9625</v>
      </c>
      <c r="E24" s="11">
        <v>12657855.4479</v>
      </c>
      <c r="F24" s="11">
        <v>125678098</v>
      </c>
      <c r="G24" s="11">
        <v>13619476</v>
      </c>
      <c r="H24" s="11">
        <v>26585340</v>
      </c>
      <c r="I24" s="11">
        <v>165882914</v>
      </c>
    </row>
    <row r="25" spans="1:9" ht="12" customHeight="1">
      <c r="A25" s="2" t="str">
        <f>"Jan "&amp;RIGHT(A6,4)+1</f>
        <v>Jan 2012</v>
      </c>
      <c r="B25" s="11">
        <v>9573469.9326</v>
      </c>
      <c r="C25" s="11">
        <v>1036834.9067</v>
      </c>
      <c r="D25" s="11">
        <v>1988163.3378</v>
      </c>
      <c r="E25" s="11">
        <v>12598468.1771</v>
      </c>
      <c r="F25" s="11">
        <v>168360735</v>
      </c>
      <c r="G25" s="11">
        <v>18233962</v>
      </c>
      <c r="H25" s="11">
        <v>34964192</v>
      </c>
      <c r="I25" s="11">
        <v>221558889</v>
      </c>
    </row>
    <row r="26" spans="1:9" ht="12" customHeight="1">
      <c r="A26" s="2" t="str">
        <f>"Feb "&amp;RIGHT(A6,4)+1</f>
        <v>Feb 2012</v>
      </c>
      <c r="B26" s="11">
        <v>9829893.9349</v>
      </c>
      <c r="C26" s="11">
        <v>1056718.1553</v>
      </c>
      <c r="D26" s="11">
        <v>2019715.849</v>
      </c>
      <c r="E26" s="11">
        <v>12906327.9393</v>
      </c>
      <c r="F26" s="11">
        <v>177068641</v>
      </c>
      <c r="G26" s="11">
        <v>19034961</v>
      </c>
      <c r="H26" s="11">
        <v>36381709</v>
      </c>
      <c r="I26" s="11">
        <v>232485311</v>
      </c>
    </row>
    <row r="27" spans="1:9" ht="12" customHeight="1">
      <c r="A27" s="2" t="str">
        <f>"Mar "&amp;RIGHT(A6,4)+1</f>
        <v>Mar 2012</v>
      </c>
      <c r="B27" s="11">
        <v>9810379.9509</v>
      </c>
      <c r="C27" s="11">
        <v>1057164.3605</v>
      </c>
      <c r="D27" s="11">
        <v>2059641.2333</v>
      </c>
      <c r="E27" s="11">
        <v>12927185.5447</v>
      </c>
      <c r="F27" s="11">
        <v>179223013</v>
      </c>
      <c r="G27" s="11">
        <v>19313032</v>
      </c>
      <c r="H27" s="11">
        <v>37626994</v>
      </c>
      <c r="I27" s="11">
        <v>236163039</v>
      </c>
    </row>
    <row r="28" spans="1:9" ht="12" customHeight="1">
      <c r="A28" s="2" t="str">
        <f>"Apr "&amp;RIGHT(A6,4)+1</f>
        <v>Apr 2012</v>
      </c>
      <c r="B28" s="11">
        <v>9904277.0907</v>
      </c>
      <c r="C28" s="11">
        <v>1054845.1363</v>
      </c>
      <c r="D28" s="11">
        <v>2055261.8077</v>
      </c>
      <c r="E28" s="11">
        <v>13014384.0347</v>
      </c>
      <c r="F28" s="11">
        <v>162498778</v>
      </c>
      <c r="G28" s="11">
        <v>17306770</v>
      </c>
      <c r="H28" s="11">
        <v>33720536</v>
      </c>
      <c r="I28" s="11">
        <v>213526084</v>
      </c>
    </row>
    <row r="29" spans="1:9" ht="12" customHeight="1">
      <c r="A29" s="2" t="str">
        <f>"May "&amp;RIGHT(A6,4)+1</f>
        <v>May 2012</v>
      </c>
      <c r="B29" s="11">
        <v>9797704.7736</v>
      </c>
      <c r="C29" s="11">
        <v>1015977.1599</v>
      </c>
      <c r="D29" s="11">
        <v>1962709.6524</v>
      </c>
      <c r="E29" s="11">
        <v>12776391.586</v>
      </c>
      <c r="F29" s="11">
        <v>183560162</v>
      </c>
      <c r="G29" s="11">
        <v>19034349</v>
      </c>
      <c r="H29" s="11">
        <v>36771398</v>
      </c>
      <c r="I29" s="11">
        <v>239365909</v>
      </c>
    </row>
    <row r="30" spans="1:9" ht="12" customHeight="1">
      <c r="A30" s="2" t="str">
        <f>"Jun "&amp;RIGHT(A6,4)+1</f>
        <v>Jun 2012</v>
      </c>
      <c r="B30" s="11">
        <v>4922824.2543</v>
      </c>
      <c r="C30" s="11">
        <v>434256.3707</v>
      </c>
      <c r="D30" s="11">
        <v>776673.6737</v>
      </c>
      <c r="E30" s="11">
        <v>6133754.2987</v>
      </c>
      <c r="F30" s="11">
        <v>46779666.3277</v>
      </c>
      <c r="G30" s="11">
        <v>4126567.8145</v>
      </c>
      <c r="H30" s="11">
        <v>7380425.02</v>
      </c>
      <c r="I30" s="11">
        <v>58286659.1622</v>
      </c>
    </row>
    <row r="31" spans="1:9" ht="12" customHeight="1">
      <c r="A31" s="2" t="str">
        <f>"Jul "&amp;RIGHT(A6,4)+1</f>
        <v>Jul 2012</v>
      </c>
      <c r="B31" s="11" t="s">
        <v>397</v>
      </c>
      <c r="C31" s="11" t="s">
        <v>397</v>
      </c>
      <c r="D31" s="11" t="s">
        <v>397</v>
      </c>
      <c r="E31" s="11" t="s">
        <v>397</v>
      </c>
      <c r="F31" s="11" t="s">
        <v>397</v>
      </c>
      <c r="G31" s="11" t="s">
        <v>397</v>
      </c>
      <c r="H31" s="11" t="s">
        <v>397</v>
      </c>
      <c r="I31" s="11" t="s">
        <v>397</v>
      </c>
    </row>
    <row r="32" spans="1:9" ht="12" customHeight="1">
      <c r="A32" s="2" t="str">
        <f>"Aug "&amp;RIGHT(A6,4)+1</f>
        <v>Aug 2012</v>
      </c>
      <c r="B32" s="11" t="s">
        <v>397</v>
      </c>
      <c r="C32" s="11" t="s">
        <v>397</v>
      </c>
      <c r="D32" s="11" t="s">
        <v>397</v>
      </c>
      <c r="E32" s="11" t="s">
        <v>397</v>
      </c>
      <c r="F32" s="11" t="s">
        <v>397</v>
      </c>
      <c r="G32" s="11" t="s">
        <v>397</v>
      </c>
      <c r="H32" s="11" t="s">
        <v>397</v>
      </c>
      <c r="I32" s="11" t="s">
        <v>397</v>
      </c>
    </row>
    <row r="33" spans="1:9" ht="12" customHeight="1">
      <c r="A33" s="2" t="str">
        <f>"Sep "&amp;RIGHT(A6,4)+1</f>
        <v>Sep 2012</v>
      </c>
      <c r="B33" s="11" t="s">
        <v>397</v>
      </c>
      <c r="C33" s="11" t="s">
        <v>397</v>
      </c>
      <c r="D33" s="11" t="s">
        <v>397</v>
      </c>
      <c r="E33" s="11" t="s">
        <v>397</v>
      </c>
      <c r="F33" s="11" t="s">
        <v>397</v>
      </c>
      <c r="G33" s="11" t="s">
        <v>397</v>
      </c>
      <c r="H33" s="11" t="s">
        <v>397</v>
      </c>
      <c r="I33" s="11" t="s">
        <v>397</v>
      </c>
    </row>
    <row r="34" spans="1:9" ht="12" customHeight="1">
      <c r="A34" s="12" t="s">
        <v>57</v>
      </c>
      <c r="B34" s="13">
        <v>9761299.6626</v>
      </c>
      <c r="C34" s="13">
        <v>1048646.0438</v>
      </c>
      <c r="D34" s="13">
        <v>2049405.9658</v>
      </c>
      <c r="E34" s="13">
        <v>12859351.6722</v>
      </c>
      <c r="F34" s="13">
        <v>1385873529.3277</v>
      </c>
      <c r="G34" s="13">
        <v>147906554.8145</v>
      </c>
      <c r="H34" s="13">
        <v>288403825.02</v>
      </c>
      <c r="I34" s="13">
        <v>1822183909.1622</v>
      </c>
    </row>
    <row r="35" spans="1:9" ht="12" customHeight="1">
      <c r="A35" s="14" t="str">
        <f>"Total "&amp;MID(A20,7,LEN(A20)-13)&amp;" Months"</f>
        <v>Total 9 Months</v>
      </c>
      <c r="B35" s="15">
        <v>9761299.6626</v>
      </c>
      <c r="C35" s="15">
        <v>1048646.0438</v>
      </c>
      <c r="D35" s="15">
        <v>2049405.9658</v>
      </c>
      <c r="E35" s="15">
        <v>12859351.6722</v>
      </c>
      <c r="F35" s="15">
        <v>1385873529.3277</v>
      </c>
      <c r="G35" s="15">
        <v>147906554.8145</v>
      </c>
      <c r="H35" s="15">
        <v>288403825.02</v>
      </c>
      <c r="I35" s="15">
        <v>1822183909.1622</v>
      </c>
    </row>
    <row r="36" spans="1:9" ht="12" customHeight="1">
      <c r="A36" s="33"/>
      <c r="B36" s="33"/>
      <c r="C36" s="33"/>
      <c r="D36" s="33"/>
      <c r="E36" s="33"/>
      <c r="F36" s="33"/>
      <c r="G36" s="33"/>
      <c r="H36" s="33"/>
      <c r="I36" s="33"/>
    </row>
    <row r="37" spans="1:9" ht="69.75" customHeight="1">
      <c r="A37" s="53" t="s">
        <v>94</v>
      </c>
      <c r="B37" s="53"/>
      <c r="C37" s="53"/>
      <c r="D37" s="53"/>
      <c r="E37" s="53"/>
      <c r="F37" s="53"/>
      <c r="G37" s="53"/>
      <c r="H37" s="53"/>
      <c r="I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8">
    <mergeCell ref="B5:I5"/>
    <mergeCell ref="A36:I36"/>
    <mergeCell ref="A37:I37"/>
    <mergeCell ref="A1:H1"/>
    <mergeCell ref="A2:H2"/>
    <mergeCell ref="A3:A4"/>
    <mergeCell ref="B3:E3"/>
    <mergeCell ref="F3:I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docProps/app.xml><?xml version="1.0" encoding="utf-8"?>
<Properties xmlns="http://schemas.openxmlformats.org/officeDocument/2006/extended-properties" xmlns:vt="http://schemas.openxmlformats.org/officeDocument/2006/docPropsVTypes">
  <Application>SoftArtisans ExcelWriter</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tkreh</cp:lastModifiedBy>
  <cp:lastPrinted>2012-01-23T21:58:05Z</cp:lastPrinted>
  <dcterms:created xsi:type="dcterms:W3CDTF">2003-04-09T21:32:01Z</dcterms:created>
  <dcterms:modified xsi:type="dcterms:W3CDTF">2012-08-30T19:15:05Z</dcterms:modified>
  <cp:category/>
  <cp:version/>
  <cp:contentType/>
  <cp:contentStatus/>
</cp:coreProperties>
</file>