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255" windowWidth="14940" windowHeight="9150" tabRatio="817"/>
  </bookViews>
  <sheets>
    <sheet name="KDALL" sheetId="1" r:id="rId1"/>
    <sheet name="ToC" sheetId="2" r:id="rId2"/>
    <sheet name="FNS-$" sheetId="45" r:id="rId3"/>
    <sheet name="SNAP-$" sheetId="46" r:id="rId4"/>
    <sheet name="Schools" sheetId="7" r:id="rId5"/>
    <sheet name="NSLP-P" sheetId="8" r:id="rId6"/>
    <sheet name="NSLP-M" sheetId="9" r:id="rId7"/>
    <sheet name="NSLP-$" sheetId="10" r:id="rId8"/>
    <sheet name="SBP-P" sheetId="12" r:id="rId9"/>
    <sheet name="SBP-M" sheetId="13" r:id="rId10"/>
    <sheet name="SBP-$" sheetId="14" r:id="rId11"/>
    <sheet name="CCCDCH-S" sheetId="15" r:id="rId12"/>
    <sheet name="CCC-C" sheetId="16" r:id="rId13"/>
    <sheet name="CCCDCH-M1" sheetId="17" r:id="rId14"/>
    <sheet name="CCCDCH-M2" sheetId="18" r:id="rId15"/>
    <sheet name="CCCDCH-M3" sheetId="19" r:id="rId16"/>
    <sheet name="CCCDCH-M4" sheetId="20" r:id="rId17"/>
    <sheet name="CCCDCH-M5" sheetId="21" r:id="rId18"/>
    <sheet name="CCCDCH-$" sheetId="22" r:id="rId19"/>
    <sheet name="ADC-M" sheetId="23" r:id="rId20"/>
    <sheet name="ADC-$" sheetId="24" r:id="rId21"/>
    <sheet name="CACFP-T" sheetId="25" r:id="rId22"/>
    <sheet name="SFSP-PM" sheetId="26" r:id="rId23"/>
    <sheet name="SFSP-$" sheetId="27" r:id="rId24"/>
    <sheet name="CN-$" sheetId="28" r:id="rId25"/>
    <sheet name="CNFNS-T$" sheetId="29" r:id="rId26"/>
    <sheet name="SMP-M" sheetId="30" r:id="rId27"/>
    <sheet name="SMP-T" sheetId="31" r:id="rId28"/>
    <sheet name="WIC" sheetId="32" r:id="rId29"/>
    <sheet name="CSFP" sheetId="33" r:id="rId30"/>
    <sheet name="FDPIR" sheetId="34" r:id="rId31"/>
    <sheet name="COM-E1" sheetId="36" r:id="rId32"/>
    <sheet name="COM-E2" sheetId="37" r:id="rId33"/>
    <sheet name="COM-ET" sheetId="38" r:id="rId34"/>
    <sheet name="COM-X1" sheetId="39" r:id="rId35"/>
    <sheet name="COM-X2" sheetId="40" r:id="rId36"/>
    <sheet name="COM-T" sheetId="41" r:id="rId37"/>
    <sheet name="USDA-$1" sheetId="42" r:id="rId38"/>
    <sheet name="USDA-$2" sheetId="43" r:id="rId39"/>
    <sheet name="USDA-$3" sheetId="44" r:id="rId40"/>
    <sheet name="ARRA-$" sheetId="47" r:id="rId41"/>
  </sheets>
  <calcPr calcId="125725"/>
</workbook>
</file>

<file path=xl/calcChain.xml><?xml version="1.0" encoding="utf-8"?>
<calcChain xmlns="http://schemas.openxmlformats.org/spreadsheetml/2006/main">
  <c r="B5" i="45"/>
  <c r="A7"/>
  <c r="A8"/>
  <c r="A9"/>
  <c r="A10"/>
  <c r="A11"/>
  <c r="A12"/>
  <c r="A13"/>
  <c r="A14"/>
  <c r="A15"/>
  <c r="A16"/>
  <c r="A17"/>
  <c r="A18"/>
  <c r="A21"/>
  <c r="A22"/>
  <c r="A23"/>
  <c r="A24"/>
  <c r="A25"/>
  <c r="A26"/>
  <c r="A27"/>
  <c r="A28"/>
  <c r="A29"/>
  <c r="A30"/>
  <c r="A31"/>
  <c r="A32"/>
  <c r="A33"/>
  <c r="A35"/>
  <c r="B5" i="46"/>
  <c r="D5"/>
  <c r="A7"/>
  <c r="A8"/>
  <c r="A9"/>
  <c r="A10"/>
  <c r="A11"/>
  <c r="A12"/>
  <c r="A13"/>
  <c r="A14"/>
  <c r="A15"/>
  <c r="A16"/>
  <c r="A17"/>
  <c r="A18"/>
  <c r="A21"/>
  <c r="A22"/>
  <c r="A23"/>
  <c r="A24"/>
  <c r="A25"/>
  <c r="A26"/>
  <c r="A27"/>
  <c r="A28"/>
  <c r="A29"/>
  <c r="A30"/>
  <c r="A31"/>
  <c r="A32"/>
  <c r="A33"/>
  <c r="A35"/>
  <c r="D5" i="7"/>
  <c r="G5"/>
  <c r="G7"/>
  <c r="G8"/>
  <c r="G9"/>
  <c r="G10"/>
  <c r="G11"/>
  <c r="G12"/>
  <c r="G13"/>
  <c r="G14"/>
  <c r="G15"/>
  <c r="G16"/>
  <c r="A17"/>
  <c r="G18"/>
  <c r="G19"/>
  <c r="G20"/>
  <c r="G21"/>
  <c r="G22"/>
  <c r="G23"/>
  <c r="G24"/>
  <c r="G25"/>
  <c r="G26"/>
  <c r="G27"/>
  <c r="B5" i="8"/>
  <c r="A7"/>
  <c r="A8"/>
  <c r="A9"/>
  <c r="A10"/>
  <c r="A11"/>
  <c r="A12"/>
  <c r="A13"/>
  <c r="A14"/>
  <c r="A15"/>
  <c r="A16"/>
  <c r="A17"/>
  <c r="A18"/>
  <c r="A21"/>
  <c r="A22"/>
  <c r="A23"/>
  <c r="A24"/>
  <c r="A25"/>
  <c r="A26"/>
  <c r="A27"/>
  <c r="A28"/>
  <c r="A29"/>
  <c r="A30"/>
  <c r="A31"/>
  <c r="A32"/>
  <c r="A33"/>
  <c r="A35"/>
  <c r="B5" i="9"/>
  <c r="A7"/>
  <c r="A8"/>
  <c r="A9"/>
  <c r="A10"/>
  <c r="A11"/>
  <c r="A12"/>
  <c r="A13"/>
  <c r="A14"/>
  <c r="A15"/>
  <c r="A16"/>
  <c r="A17"/>
  <c r="A18"/>
  <c r="A21"/>
  <c r="A22"/>
  <c r="A23"/>
  <c r="A24"/>
  <c r="A25"/>
  <c r="A26"/>
  <c r="A27"/>
  <c r="A28"/>
  <c r="A29"/>
  <c r="A30"/>
  <c r="A31"/>
  <c r="A32"/>
  <c r="A33"/>
  <c r="A35"/>
  <c r="B5" i="10"/>
  <c r="A7"/>
  <c r="A8"/>
  <c r="A9"/>
  <c r="A10"/>
  <c r="A11"/>
  <c r="A12"/>
  <c r="A13"/>
  <c r="A14"/>
  <c r="A15"/>
  <c r="A16"/>
  <c r="A17"/>
  <c r="A18"/>
  <c r="A21"/>
  <c r="A22"/>
  <c r="A23"/>
  <c r="A24"/>
  <c r="A25"/>
  <c r="A26"/>
  <c r="A27"/>
  <c r="A28"/>
  <c r="A29"/>
  <c r="A30"/>
  <c r="A31"/>
  <c r="A32"/>
  <c r="A33"/>
  <c r="A35"/>
  <c r="B5" i="12"/>
  <c r="A7"/>
  <c r="A8"/>
  <c r="A9"/>
  <c r="A10"/>
  <c r="A11"/>
  <c r="A12"/>
  <c r="A13"/>
  <c r="A14"/>
  <c r="A15"/>
  <c r="A16"/>
  <c r="A17"/>
  <c r="A18"/>
  <c r="A21"/>
  <c r="A22"/>
  <c r="A23"/>
  <c r="A24"/>
  <c r="A25"/>
  <c r="A26"/>
  <c r="A27"/>
  <c r="A28"/>
  <c r="A29"/>
  <c r="A30"/>
  <c r="A31"/>
  <c r="A32"/>
  <c r="A33"/>
  <c r="A35"/>
  <c r="B5" i="13"/>
  <c r="A7"/>
  <c r="A8"/>
  <c r="A9"/>
  <c r="A10"/>
  <c r="A11"/>
  <c r="A12"/>
  <c r="A13"/>
  <c r="A14"/>
  <c r="A15"/>
  <c r="A16"/>
  <c r="A17"/>
  <c r="A18"/>
  <c r="A21"/>
  <c r="A22"/>
  <c r="A23"/>
  <c r="A24"/>
  <c r="A25"/>
  <c r="A26"/>
  <c r="A27"/>
  <c r="A28"/>
  <c r="A29"/>
  <c r="A30"/>
  <c r="A31"/>
  <c r="A32"/>
  <c r="A33"/>
  <c r="A35"/>
  <c r="B5" i="14"/>
  <c r="A7"/>
  <c r="A8"/>
  <c r="A9"/>
  <c r="A10"/>
  <c r="A11"/>
  <c r="A12"/>
  <c r="A13"/>
  <c r="A14"/>
  <c r="A15"/>
  <c r="A16"/>
  <c r="A17"/>
  <c r="A18"/>
  <c r="A21"/>
  <c r="A22"/>
  <c r="A23"/>
  <c r="A24"/>
  <c r="A25"/>
  <c r="A26"/>
  <c r="A27"/>
  <c r="A28"/>
  <c r="A29"/>
  <c r="A30"/>
  <c r="A31"/>
  <c r="A32"/>
  <c r="A33"/>
  <c r="A35"/>
  <c r="B5" i="15"/>
  <c r="A7"/>
  <c r="A8"/>
  <c r="A9"/>
  <c r="A10"/>
  <c r="A11"/>
  <c r="A12"/>
  <c r="A13"/>
  <c r="A14"/>
  <c r="A15"/>
  <c r="A16"/>
  <c r="A17"/>
  <c r="A18"/>
  <c r="A21"/>
  <c r="A22"/>
  <c r="A23"/>
  <c r="A24"/>
  <c r="A25"/>
  <c r="A26"/>
  <c r="A27"/>
  <c r="A28"/>
  <c r="A29"/>
  <c r="A30"/>
  <c r="A31"/>
  <c r="A32"/>
  <c r="A33"/>
  <c r="A35"/>
  <c r="B5" i="16"/>
  <c r="A7"/>
  <c r="A8"/>
  <c r="A9"/>
  <c r="A10"/>
  <c r="A11"/>
  <c r="A12"/>
  <c r="A13"/>
  <c r="A14"/>
  <c r="A15"/>
  <c r="A16"/>
  <c r="A17"/>
  <c r="A18"/>
  <c r="A21"/>
  <c r="A22"/>
  <c r="A23"/>
  <c r="A24"/>
  <c r="A25"/>
  <c r="A26"/>
  <c r="A27"/>
  <c r="A28"/>
  <c r="A29"/>
  <c r="A30"/>
  <c r="A31"/>
  <c r="A32"/>
  <c r="A33"/>
  <c r="A35"/>
  <c r="B5" i="17"/>
  <c r="A7"/>
  <c r="A8"/>
  <c r="A9"/>
  <c r="A10"/>
  <c r="A11"/>
  <c r="A12"/>
  <c r="A13"/>
  <c r="A14"/>
  <c r="A15"/>
  <c r="A16"/>
  <c r="A17"/>
  <c r="A18"/>
  <c r="A21"/>
  <c r="A22"/>
  <c r="A23"/>
  <c r="A24"/>
  <c r="A25"/>
  <c r="A26"/>
  <c r="A27"/>
  <c r="A28"/>
  <c r="A29"/>
  <c r="A30"/>
  <c r="A31"/>
  <c r="A32"/>
  <c r="A33"/>
  <c r="A35"/>
  <c r="B5" i="18"/>
  <c r="A7"/>
  <c r="A8"/>
  <c r="A9"/>
  <c r="A10"/>
  <c r="A11"/>
  <c r="A12"/>
  <c r="A13"/>
  <c r="A14"/>
  <c r="A15"/>
  <c r="A16"/>
  <c r="A17"/>
  <c r="A18"/>
  <c r="A21"/>
  <c r="A22"/>
  <c r="A23"/>
  <c r="A24"/>
  <c r="A25"/>
  <c r="A26"/>
  <c r="A27"/>
  <c r="A28"/>
  <c r="A29"/>
  <c r="A30"/>
  <c r="A31"/>
  <c r="A32"/>
  <c r="A33"/>
  <c r="A35"/>
  <c r="B5" i="19"/>
  <c r="A7"/>
  <c r="A8"/>
  <c r="A9"/>
  <c r="A10"/>
  <c r="A11"/>
  <c r="A12"/>
  <c r="A13"/>
  <c r="A14"/>
  <c r="A15"/>
  <c r="A16"/>
  <c r="A17"/>
  <c r="A18"/>
  <c r="A21"/>
  <c r="A22"/>
  <c r="A23"/>
  <c r="A24"/>
  <c r="A25"/>
  <c r="A26"/>
  <c r="A27"/>
  <c r="A28"/>
  <c r="A29"/>
  <c r="A30"/>
  <c r="A31"/>
  <c r="A32"/>
  <c r="A33"/>
  <c r="A35"/>
  <c r="B5" i="20"/>
  <c r="A7"/>
  <c r="A8"/>
  <c r="A9"/>
  <c r="A10"/>
  <c r="A11"/>
  <c r="A12"/>
  <c r="A13"/>
  <c r="A14"/>
  <c r="A15"/>
  <c r="A16"/>
  <c r="A17"/>
  <c r="A18"/>
  <c r="A21"/>
  <c r="A22"/>
  <c r="A23"/>
  <c r="A24"/>
  <c r="A25"/>
  <c r="A26"/>
  <c r="A27"/>
  <c r="A28"/>
  <c r="A29"/>
  <c r="A30"/>
  <c r="A31"/>
  <c r="A32"/>
  <c r="A33"/>
  <c r="A35"/>
  <c r="B5" i="21"/>
  <c r="G5"/>
  <c r="A7"/>
  <c r="A8"/>
  <c r="A9"/>
  <c r="A10"/>
  <c r="A11"/>
  <c r="A12"/>
  <c r="A13"/>
  <c r="A14"/>
  <c r="A15"/>
  <c r="A16"/>
  <c r="A17"/>
  <c r="A18"/>
  <c r="A21"/>
  <c r="A22"/>
  <c r="A23"/>
  <c r="A24"/>
  <c r="A25"/>
  <c r="A26"/>
  <c r="A27"/>
  <c r="A28"/>
  <c r="A29"/>
  <c r="A30"/>
  <c r="A31"/>
  <c r="A32"/>
  <c r="A33"/>
  <c r="A35"/>
  <c r="B5" i="22"/>
  <c r="A7"/>
  <c r="A8"/>
  <c r="A9"/>
  <c r="A10"/>
  <c r="A11"/>
  <c r="A12"/>
  <c r="A13"/>
  <c r="A14"/>
  <c r="A15"/>
  <c r="A16"/>
  <c r="A17"/>
  <c r="A18"/>
  <c r="A21"/>
  <c r="A22"/>
  <c r="A23"/>
  <c r="A24"/>
  <c r="A25"/>
  <c r="A26"/>
  <c r="A27"/>
  <c r="A28"/>
  <c r="A29"/>
  <c r="A30"/>
  <c r="A31"/>
  <c r="A32"/>
  <c r="A33"/>
  <c r="A35"/>
  <c r="B5" i="23"/>
  <c r="A7"/>
  <c r="J7"/>
  <c r="A8"/>
  <c r="J8"/>
  <c r="A9"/>
  <c r="J9"/>
  <c r="A10"/>
  <c r="J10"/>
  <c r="A11"/>
  <c r="J11"/>
  <c r="A12"/>
  <c r="J12"/>
  <c r="A13"/>
  <c r="J13"/>
  <c r="A14"/>
  <c r="J14"/>
  <c r="A15"/>
  <c r="J15"/>
  <c r="A16"/>
  <c r="J16"/>
  <c r="A17"/>
  <c r="J17"/>
  <c r="A18"/>
  <c r="J18"/>
  <c r="J19"/>
  <c r="J20"/>
  <c r="A21"/>
  <c r="A22"/>
  <c r="J22"/>
  <c r="A23"/>
  <c r="J23"/>
  <c r="A24"/>
  <c r="J24"/>
  <c r="A25"/>
  <c r="J25"/>
  <c r="A26"/>
  <c r="J26"/>
  <c r="A27"/>
  <c r="J27"/>
  <c r="A28"/>
  <c r="J28"/>
  <c r="A29"/>
  <c r="J29"/>
  <c r="A30"/>
  <c r="J30"/>
  <c r="A31"/>
  <c r="J31"/>
  <c r="A32"/>
  <c r="J32"/>
  <c r="A33"/>
  <c r="J33"/>
  <c r="J34"/>
  <c r="A35"/>
  <c r="J35"/>
  <c r="B5" i="24"/>
  <c r="F5"/>
  <c r="A7"/>
  <c r="H7"/>
  <c r="A8"/>
  <c r="H8"/>
  <c r="A9"/>
  <c r="H9"/>
  <c r="A10"/>
  <c r="H10"/>
  <c r="A11"/>
  <c r="H11"/>
  <c r="A12"/>
  <c r="H12"/>
  <c r="A13"/>
  <c r="H13"/>
  <c r="A14"/>
  <c r="H14"/>
  <c r="A15"/>
  <c r="H15"/>
  <c r="A16"/>
  <c r="H16"/>
  <c r="A17"/>
  <c r="H17"/>
  <c r="A18"/>
  <c r="H18"/>
  <c r="H19"/>
  <c r="H20"/>
  <c r="A21"/>
  <c r="A22"/>
  <c r="H22"/>
  <c r="A23"/>
  <c r="H23"/>
  <c r="A24"/>
  <c r="H24"/>
  <c r="A25"/>
  <c r="H25"/>
  <c r="A26"/>
  <c r="H26"/>
  <c r="A27"/>
  <c r="H27"/>
  <c r="A28"/>
  <c r="H28"/>
  <c r="A29"/>
  <c r="H29"/>
  <c r="A30"/>
  <c r="H30"/>
  <c r="A31"/>
  <c r="H31"/>
  <c r="A32"/>
  <c r="H32"/>
  <c r="A33"/>
  <c r="H33"/>
  <c r="H34"/>
  <c r="A35"/>
  <c r="H35"/>
  <c r="B5" i="25"/>
  <c r="A7"/>
  <c r="A8"/>
  <c r="A9"/>
  <c r="A10"/>
  <c r="A11"/>
  <c r="A12"/>
  <c r="A13"/>
  <c r="A14"/>
  <c r="A15"/>
  <c r="A16"/>
  <c r="A17"/>
  <c r="A18"/>
  <c r="A21"/>
  <c r="A22"/>
  <c r="A23"/>
  <c r="A24"/>
  <c r="A25"/>
  <c r="A26"/>
  <c r="A27"/>
  <c r="A28"/>
  <c r="A29"/>
  <c r="A30"/>
  <c r="A31"/>
  <c r="A32"/>
  <c r="A33"/>
  <c r="A35"/>
  <c r="B5" i="26"/>
  <c r="A7"/>
  <c r="A8"/>
  <c r="A9"/>
  <c r="A10"/>
  <c r="A11"/>
  <c r="A12"/>
  <c r="A13"/>
  <c r="A14"/>
  <c r="A15"/>
  <c r="A16"/>
  <c r="A17"/>
  <c r="A18"/>
  <c r="A21"/>
  <c r="A22"/>
  <c r="A23"/>
  <c r="A24"/>
  <c r="A25"/>
  <c r="A26"/>
  <c r="A27"/>
  <c r="A28"/>
  <c r="A29"/>
  <c r="A30"/>
  <c r="A31"/>
  <c r="A32"/>
  <c r="A33"/>
  <c r="A35"/>
  <c r="B5" i="27"/>
  <c r="A7"/>
  <c r="A8"/>
  <c r="A9"/>
  <c r="A10"/>
  <c r="A11"/>
  <c r="A12"/>
  <c r="A13"/>
  <c r="A14"/>
  <c r="A15"/>
  <c r="A16"/>
  <c r="A17"/>
  <c r="A18"/>
  <c r="A21"/>
  <c r="A22"/>
  <c r="A23"/>
  <c r="A24"/>
  <c r="A25"/>
  <c r="A26"/>
  <c r="A27"/>
  <c r="A28"/>
  <c r="A29"/>
  <c r="A30"/>
  <c r="A31"/>
  <c r="A32"/>
  <c r="A33"/>
  <c r="A35"/>
  <c r="B5" i="28"/>
  <c r="A7"/>
  <c r="A8"/>
  <c r="A9"/>
  <c r="A10"/>
  <c r="A11"/>
  <c r="A12"/>
  <c r="A13"/>
  <c r="A14"/>
  <c r="A15"/>
  <c r="A16"/>
  <c r="A17"/>
  <c r="A18"/>
  <c r="A21"/>
  <c r="A22"/>
  <c r="A23"/>
  <c r="A24"/>
  <c r="A25"/>
  <c r="A26"/>
  <c r="A27"/>
  <c r="A28"/>
  <c r="A29"/>
  <c r="A30"/>
  <c r="A31"/>
  <c r="A32"/>
  <c r="A33"/>
  <c r="A35"/>
  <c r="B5" i="29"/>
  <c r="A7"/>
  <c r="A8"/>
  <c r="A9"/>
  <c r="A10"/>
  <c r="A11"/>
  <c r="A12"/>
  <c r="A13"/>
  <c r="A14"/>
  <c r="A15"/>
  <c r="A16"/>
  <c r="A17"/>
  <c r="A18"/>
  <c r="A21"/>
  <c r="A22"/>
  <c r="A23"/>
  <c r="A24"/>
  <c r="A25"/>
  <c r="A26"/>
  <c r="A27"/>
  <c r="A28"/>
  <c r="A29"/>
  <c r="A30"/>
  <c r="A31"/>
  <c r="A32"/>
  <c r="A33"/>
  <c r="A35"/>
  <c r="B5" i="30"/>
  <c r="A7"/>
  <c r="A8"/>
  <c r="A9"/>
  <c r="A10"/>
  <c r="A11"/>
  <c r="A12"/>
  <c r="A13"/>
  <c r="A14"/>
  <c r="A15"/>
  <c r="A16"/>
  <c r="A17"/>
  <c r="A18"/>
  <c r="A21"/>
  <c r="A22"/>
  <c r="A23"/>
  <c r="A24"/>
  <c r="A25"/>
  <c r="A26"/>
  <c r="A27"/>
  <c r="A28"/>
  <c r="A29"/>
  <c r="A30"/>
  <c r="A31"/>
  <c r="A32"/>
  <c r="A33"/>
  <c r="A35"/>
  <c r="B5" i="31"/>
  <c r="A7"/>
  <c r="A8"/>
  <c r="A9"/>
  <c r="A10"/>
  <c r="A11"/>
  <c r="A12"/>
  <c r="A13"/>
  <c r="A14"/>
  <c r="A15"/>
  <c r="A16"/>
  <c r="A17"/>
  <c r="A18"/>
  <c r="A21"/>
  <c r="A22"/>
  <c r="A23"/>
  <c r="A24"/>
  <c r="A25"/>
  <c r="A26"/>
  <c r="A27"/>
  <c r="A28"/>
  <c r="A29"/>
  <c r="A30"/>
  <c r="A31"/>
  <c r="A32"/>
  <c r="A33"/>
  <c r="A35"/>
  <c r="B5" i="32"/>
  <c r="A7"/>
  <c r="A8"/>
  <c r="A9"/>
  <c r="A10"/>
  <c r="A11"/>
  <c r="A12"/>
  <c r="A13"/>
  <c r="A14"/>
  <c r="A15"/>
  <c r="A16"/>
  <c r="A17"/>
  <c r="A18"/>
  <c r="A21"/>
  <c r="A22"/>
  <c r="A23"/>
  <c r="A24"/>
  <c r="A25"/>
  <c r="A26"/>
  <c r="A27"/>
  <c r="A28"/>
  <c r="A29"/>
  <c r="A30"/>
  <c r="A31"/>
  <c r="A32"/>
  <c r="A33"/>
  <c r="A35"/>
  <c r="B5" i="33"/>
  <c r="A7"/>
  <c r="A8"/>
  <c r="A9"/>
  <c r="A10"/>
  <c r="A11"/>
  <c r="A12"/>
  <c r="A13"/>
  <c r="A14"/>
  <c r="A15"/>
  <c r="A16"/>
  <c r="A17"/>
  <c r="A18"/>
  <c r="A21"/>
  <c r="A22"/>
  <c r="A23"/>
  <c r="A24"/>
  <c r="A25"/>
  <c r="A26"/>
  <c r="A27"/>
  <c r="A28"/>
  <c r="A29"/>
  <c r="A30"/>
  <c r="A31"/>
  <c r="A32"/>
  <c r="A33"/>
  <c r="A35"/>
  <c r="B5" i="34"/>
  <c r="A7"/>
  <c r="A8"/>
  <c r="A9"/>
  <c r="A10"/>
  <c r="A11"/>
  <c r="A12"/>
  <c r="A13"/>
  <c r="A14"/>
  <c r="A15"/>
  <c r="A16"/>
  <c r="A17"/>
  <c r="A18"/>
  <c r="A21"/>
  <c r="A22"/>
  <c r="A23"/>
  <c r="A24"/>
  <c r="A25"/>
  <c r="A26"/>
  <c r="A27"/>
  <c r="A28"/>
  <c r="A29"/>
  <c r="A30"/>
  <c r="A31"/>
  <c r="A32"/>
  <c r="A33"/>
  <c r="A35"/>
  <c r="B5" i="36"/>
  <c r="A7"/>
  <c r="A8"/>
  <c r="A9"/>
  <c r="A10"/>
  <c r="A11"/>
  <c r="A12"/>
  <c r="A13"/>
  <c r="A14"/>
  <c r="A15"/>
  <c r="A16"/>
  <c r="A17"/>
  <c r="A18"/>
  <c r="A21"/>
  <c r="A22"/>
  <c r="A23"/>
  <c r="A24"/>
  <c r="A25"/>
  <c r="A26"/>
  <c r="A27"/>
  <c r="A28"/>
  <c r="A29"/>
  <c r="A30"/>
  <c r="A31"/>
  <c r="A32"/>
  <c r="A33"/>
  <c r="A35"/>
  <c r="B5" i="37"/>
  <c r="A7"/>
  <c r="H7"/>
  <c r="A8"/>
  <c r="H8"/>
  <c r="A9"/>
  <c r="H9"/>
  <c r="A10"/>
  <c r="H10"/>
  <c r="A11"/>
  <c r="H11"/>
  <c r="A12"/>
  <c r="H12"/>
  <c r="A13"/>
  <c r="H13"/>
  <c r="A14"/>
  <c r="H14"/>
  <c r="A15"/>
  <c r="H15"/>
  <c r="A16"/>
  <c r="H16"/>
  <c r="A17"/>
  <c r="H17"/>
  <c r="A18"/>
  <c r="H18"/>
  <c r="H19"/>
  <c r="H20"/>
  <c r="A21"/>
  <c r="A22"/>
  <c r="H22"/>
  <c r="A23"/>
  <c r="H23"/>
  <c r="A24"/>
  <c r="H24"/>
  <c r="A25"/>
  <c r="H25"/>
  <c r="A26"/>
  <c r="H26"/>
  <c r="A27"/>
  <c r="H27"/>
  <c r="A28"/>
  <c r="H28"/>
  <c r="A29"/>
  <c r="H29"/>
  <c r="A30"/>
  <c r="H30"/>
  <c r="A31"/>
  <c r="H31"/>
  <c r="A32"/>
  <c r="H32"/>
  <c r="A33"/>
  <c r="H33"/>
  <c r="H34"/>
  <c r="A35"/>
  <c r="H35"/>
  <c r="B5" i="38"/>
  <c r="A7"/>
  <c r="A8"/>
  <c r="A9"/>
  <c r="A10"/>
  <c r="A11"/>
  <c r="A12"/>
  <c r="A13"/>
  <c r="A14"/>
  <c r="A15"/>
  <c r="A16"/>
  <c r="A17"/>
  <c r="A18"/>
  <c r="A21"/>
  <c r="A22"/>
  <c r="A23"/>
  <c r="A24"/>
  <c r="A25"/>
  <c r="A26"/>
  <c r="A27"/>
  <c r="A28"/>
  <c r="A29"/>
  <c r="A30"/>
  <c r="A31"/>
  <c r="A32"/>
  <c r="A33"/>
  <c r="A35"/>
  <c r="B5" i="39"/>
  <c r="A7"/>
  <c r="A8"/>
  <c r="A9"/>
  <c r="A10"/>
  <c r="A11"/>
  <c r="A12"/>
  <c r="A13"/>
  <c r="A14"/>
  <c r="A15"/>
  <c r="A16"/>
  <c r="A17"/>
  <c r="A18"/>
  <c r="A21"/>
  <c r="A22"/>
  <c r="A23"/>
  <c r="A24"/>
  <c r="A25"/>
  <c r="A26"/>
  <c r="A27"/>
  <c r="A28"/>
  <c r="A29"/>
  <c r="A30"/>
  <c r="A31"/>
  <c r="A32"/>
  <c r="A33"/>
  <c r="A35"/>
  <c r="B5" i="40"/>
  <c r="A7"/>
  <c r="A8"/>
  <c r="A9"/>
  <c r="A10"/>
  <c r="A11"/>
  <c r="A12"/>
  <c r="A13"/>
  <c r="A14"/>
  <c r="A15"/>
  <c r="A16"/>
  <c r="A17"/>
  <c r="A18"/>
  <c r="A21"/>
  <c r="A22"/>
  <c r="A23"/>
  <c r="A24"/>
  <c r="A25"/>
  <c r="A26"/>
  <c r="A27"/>
  <c r="A28"/>
  <c r="A29"/>
  <c r="A30"/>
  <c r="A31"/>
  <c r="A32"/>
  <c r="A33"/>
  <c r="A35"/>
  <c r="B6" i="41"/>
  <c r="A8"/>
  <c r="A9"/>
  <c r="A10"/>
  <c r="A11"/>
  <c r="A12"/>
  <c r="A13"/>
  <c r="A14"/>
  <c r="A15"/>
  <c r="A16"/>
  <c r="A17"/>
  <c r="A18"/>
  <c r="A19"/>
  <c r="A22"/>
  <c r="A23"/>
  <c r="A24"/>
  <c r="A25"/>
  <c r="A26"/>
  <c r="A27"/>
  <c r="A28"/>
  <c r="A29"/>
  <c r="A30"/>
  <c r="A31"/>
  <c r="A32"/>
  <c r="A33"/>
  <c r="A34"/>
  <c r="A36"/>
  <c r="B5" i="42"/>
  <c r="A7"/>
  <c r="A8"/>
  <c r="A9"/>
  <c r="A10"/>
  <c r="A11"/>
  <c r="A12"/>
  <c r="A13"/>
  <c r="A14"/>
  <c r="A15"/>
  <c r="A16"/>
  <c r="A17"/>
  <c r="A18"/>
  <c r="A21"/>
  <c r="A22"/>
  <c r="A23"/>
  <c r="A24"/>
  <c r="A25"/>
  <c r="A26"/>
  <c r="A27"/>
  <c r="A28"/>
  <c r="A29"/>
  <c r="A30"/>
  <c r="A31"/>
  <c r="A32"/>
  <c r="A33"/>
  <c r="A35"/>
  <c r="B5" i="43"/>
  <c r="A7"/>
  <c r="A8"/>
  <c r="A9"/>
  <c r="A10"/>
  <c r="A11"/>
  <c r="A12"/>
  <c r="A13"/>
  <c r="A14"/>
  <c r="A15"/>
  <c r="A16"/>
  <c r="A17"/>
  <c r="A18"/>
  <c r="A21"/>
  <c r="A22"/>
  <c r="A23"/>
  <c r="A24"/>
  <c r="A25"/>
  <c r="A26"/>
  <c r="A27"/>
  <c r="A28"/>
  <c r="A29"/>
  <c r="A30"/>
  <c r="A31"/>
  <c r="A32"/>
  <c r="A33"/>
  <c r="A35"/>
  <c r="B5" i="44"/>
  <c r="A7"/>
  <c r="A8"/>
  <c r="A9"/>
  <c r="A10"/>
  <c r="A11"/>
  <c r="A12"/>
  <c r="A13"/>
  <c r="A14"/>
  <c r="A15"/>
  <c r="A16"/>
  <c r="A17"/>
  <c r="A18"/>
  <c r="A21"/>
  <c r="A22"/>
  <c r="A23"/>
  <c r="A24"/>
  <c r="A25"/>
  <c r="A26"/>
  <c r="A27"/>
  <c r="A28"/>
  <c r="A29"/>
  <c r="A30"/>
  <c r="A31"/>
  <c r="A32"/>
  <c r="A33"/>
  <c r="A35"/>
  <c r="B5" i="47"/>
  <c r="A7"/>
  <c r="A8"/>
  <c r="A9"/>
  <c r="A10"/>
  <c r="A11"/>
  <c r="A12"/>
  <c r="A13"/>
  <c r="A14"/>
  <c r="A15"/>
  <c r="A16"/>
  <c r="A17"/>
  <c r="A18"/>
  <c r="A21"/>
  <c r="A22"/>
  <c r="A23"/>
  <c r="A24"/>
  <c r="A25"/>
  <c r="A26"/>
  <c r="A27"/>
  <c r="A28"/>
  <c r="A29"/>
  <c r="A30"/>
  <c r="A31"/>
  <c r="A32"/>
  <c r="A33"/>
  <c r="A35"/>
</calcChain>
</file>

<file path=xl/sharedStrings.xml><?xml version="1.0" encoding="utf-8"?>
<sst xmlns="http://schemas.openxmlformats.org/spreadsheetml/2006/main" count="3668" uniqueCount="400">
  <si>
    <t>PROGRAM INFORMATION REPORT</t>
  </si>
  <si>
    <t>(KEYDATA)</t>
  </si>
  <si>
    <t>Program Reports, Analysis and Monitoring Branch</t>
  </si>
  <si>
    <t>Budget Division</t>
  </si>
  <si>
    <t>Financial Management</t>
  </si>
  <si>
    <t>Food and Nutrition Service</t>
  </si>
  <si>
    <t>U.S. Department of Agriculture</t>
  </si>
  <si>
    <t>Note:</t>
  </si>
  <si>
    <t>This report is based in part on preliminary data submitted by various reporting agencies.</t>
  </si>
  <si>
    <t>Users should anticipate changes in future reports as reporting agencies finalize data.</t>
  </si>
  <si>
    <t>Questions about information in this report should be addressed to the data administrator,</t>
  </si>
  <si>
    <t>Budget Division (305-2189).</t>
  </si>
  <si>
    <t>Table of Contents</t>
  </si>
  <si>
    <t>Table</t>
  </si>
  <si>
    <t>Title</t>
  </si>
  <si>
    <t>Total FNS Costs -- All Programs</t>
  </si>
  <si>
    <t>School Program Operations -- October Data</t>
  </si>
  <si>
    <t>National School Lunch Program -- Participation and Lunches Served</t>
  </si>
  <si>
    <t>National School Lunch Program -- Total Lunches Served</t>
  </si>
  <si>
    <t>National School Lunch Program -- Program Cost</t>
  </si>
  <si>
    <t>Commodity Schools</t>
  </si>
  <si>
    <t>School Breakfast Program -- Participation and Breakfasts Served</t>
  </si>
  <si>
    <t>School Breakfast Program -- Program Totals</t>
  </si>
  <si>
    <t>School Breakfast Program -- Program Costs ($)</t>
  </si>
  <si>
    <t>Child and Adult Care Food Program -- Child Care Homes and Centers</t>
  </si>
  <si>
    <t>Child and Adult Care Food Program -- Child Care Type of Centers</t>
  </si>
  <si>
    <t>Child and Adult Care Food Program -- Child Care Type of Meal Served: Homes &amp; Centers</t>
  </si>
  <si>
    <t>Child and Adult Care Food Program -- Child Care Type of Meal Served: Breakfasts &amp; Lunches</t>
  </si>
  <si>
    <t>Child and Adult Care Food Program -- Child Care Type of Meal Served: Suppers &amp; Snacks</t>
  </si>
  <si>
    <t>Child and Adult Care Food Program -- Child Care Type of Meal Served: Totals</t>
  </si>
  <si>
    <t>Child and Adult Care Food Program -- Child Care Type of Meal Payment</t>
  </si>
  <si>
    <t>Child and Adult Care Food Program -- Child Care Program Cost</t>
  </si>
  <si>
    <t>Child and Adult Care Food Program -- Adult Care Total Meals Served</t>
  </si>
  <si>
    <t>Child and Adult Care Food Program -- Adult Care Participation and Cost</t>
  </si>
  <si>
    <t>Child and Adult Care Food Program (Summary)</t>
  </si>
  <si>
    <t>Summer Food Service Program -- Type of Meal Served</t>
  </si>
  <si>
    <t>Summer Food Service Program -- Program Cost</t>
  </si>
  <si>
    <t>Child Nutrition Programs -- Cash Payments</t>
  </si>
  <si>
    <t>Child Nutrition Programs -- Total FNS Cost</t>
  </si>
  <si>
    <t>Special Milk Program -- Half Pints Served Per Month</t>
  </si>
  <si>
    <t>Special Milk Program -- Program Totals</t>
  </si>
  <si>
    <t>Special Supplemental Nutrition Program (WIC)</t>
  </si>
  <si>
    <t>Commodity Supplemental Food Program (CSFP)</t>
  </si>
  <si>
    <t>Food Donation Program -- Food Distribution Program on Indian Reservations (IR)</t>
  </si>
  <si>
    <t>FNS Commodity Distribution Entitlements -- Food and Cash-In-Lieu</t>
  </si>
  <si>
    <t>Total FNS and USDA Commodity Distribution Entitlements</t>
  </si>
  <si>
    <t>USDA Surplus Commodities (Bonus &amp; TEFAP Foods) -- Federal Cost: CN &amp; SF Programs</t>
  </si>
  <si>
    <t>USDA Surplus Commodities (Bonus &amp; TEFAP Foods) -- Federal Cost</t>
  </si>
  <si>
    <t>Total USDA Donated Foods -- Entitlements, Bonus Commodities and TEFAP Foods</t>
  </si>
  <si>
    <t>USDA Expenditures -- All Programs</t>
  </si>
  <si>
    <t>USDA Expenditures -- All Programs, Continued</t>
  </si>
  <si>
    <t>USDA / FNS / Budget Division / Program Reports, Analysis and Monitoring Branch</t>
  </si>
  <si>
    <t>Fiscal Year and Month</t>
  </si>
  <si>
    <t>Child Nutrition</t>
  </si>
  <si>
    <t>Special Milk</t>
  </si>
  <si>
    <t>Supplemental Food</t>
  </si>
  <si>
    <t>Total FNS Cost</t>
  </si>
  <si>
    <t>Total</t>
  </si>
  <si>
    <t>Benefit</t>
  </si>
  <si>
    <t>E &amp; T Administrative Cost</t>
  </si>
  <si>
    <t>Total Program Cost</t>
  </si>
  <si>
    <t>Household</t>
  </si>
  <si>
    <t>Persons</t>
  </si>
  <si>
    <t>Per Person</t>
  </si>
  <si>
    <t>Table 3: School Program Operations -- October Data</t>
  </si>
  <si>
    <t>Fiscal Year</t>
  </si>
  <si>
    <t>Program and Type</t>
  </si>
  <si>
    <t>Enrollment</t>
  </si>
  <si>
    <t>Participation Divided by Enrollment</t>
  </si>
  <si>
    <t>National School Lunch Program</t>
  </si>
  <si>
    <t>Total Schools and RCCI's</t>
  </si>
  <si>
    <t>Schools</t>
  </si>
  <si>
    <t>Res. Child Care Institutions</t>
  </si>
  <si>
    <t>School Breakfast Program</t>
  </si>
  <si>
    <t>Special Milk Program</t>
  </si>
  <si>
    <t>Schools &amp; Res. Child Care Inst.</t>
  </si>
  <si>
    <t>Non-Res. Child Care Inst.</t>
  </si>
  <si>
    <t>Summer Camps (July)</t>
  </si>
  <si>
    <t xml:space="preserve">1. Data provided prior to January Keydata are fragmentary for the current fiscal year. These elements are reported 90 days after the close of the reporting period.
2. Participation data are estimated based on average daily meals served.
</t>
  </si>
  <si>
    <t>Table 4: National School Lunch Program -- Participation and Lunches Served</t>
  </si>
  <si>
    <t>Lunches Served Per Month</t>
  </si>
  <si>
    <t>Free</t>
  </si>
  <si>
    <t>Reduced</t>
  </si>
  <si>
    <t>Paid</t>
  </si>
  <si>
    <t>1. Totals are averaged; fiscal year computations are based on October through May plus September. Subtotals may not add to total due to rounding calculations.</t>
  </si>
  <si>
    <t>Table 5: National School Lunch Program -- Total Lunches Served</t>
  </si>
  <si>
    <t>Total Lunches Served (Includes Col.1)</t>
  </si>
  <si>
    <t>Total Afterschool Snacks Served (Includes Col.5)</t>
  </si>
  <si>
    <t>1. School districts receive additional Sec. 4 reimbursement when they serve 60% or more of children free or reduced price lunches.
2. Totals are averaged; fiscal year computations are based on October thru May plus September.
3. Sum excludes July and August.
4. All 'AREA ELIGIBLE' schools and sites receive free snacks. 'AREA ELIGIBLE' means a school or site located in the attendance area of a school in which at least 50% of the enrolled children are eligible for free or reduced price meals.</t>
  </si>
  <si>
    <t>Table 6: National School Lunch Program -- Program Cost</t>
  </si>
  <si>
    <t>Section 11</t>
  </si>
  <si>
    <t>Regular</t>
  </si>
  <si>
    <t>Table 8: School Breakfast Program -- Participation and Breakfasts Served</t>
  </si>
  <si>
    <t>All Breakfasts Served Per Month</t>
  </si>
  <si>
    <t>1. Totals are averaged; fiscal year computations are based on October thru May plus September. Participation data are estimates based on average daily meals served. Subtotals may not add to total due to rounding calculations.</t>
  </si>
  <si>
    <t>Table 9: School Breakfast Program -- Program Totals</t>
  </si>
  <si>
    <t>Regular Breakfasts</t>
  </si>
  <si>
    <t>Severe Need Breakfasts</t>
  </si>
  <si>
    <t>Total - F&amp;R</t>
  </si>
  <si>
    <t>1. Totals are averaged; fiscal year computations are based on October thru May plus September.
2. Sum excludes July and August.</t>
  </si>
  <si>
    <t>Table 10: School Breakfast Program -- Program Cost ($)</t>
  </si>
  <si>
    <t>1. Refers to full-price (paid) meals served in regular and severe-need schools.
2. Based on earnings (meals x reimbursement rates).</t>
  </si>
  <si>
    <t>Table 11: Child and Adult Care Food Program -- Child Care Home and Centers</t>
  </si>
  <si>
    <t>Outlets</t>
  </si>
  <si>
    <t>Avg. Daily Attendance</t>
  </si>
  <si>
    <t>Inst. or Sponsors</t>
  </si>
  <si>
    <t>1. Totals are averaged.
2. Includes Sponsors of both Child Care Centers and Day Care Homes.</t>
  </si>
  <si>
    <t>1. Subset of Table 11 Child Care Centers.
2. Totals are averaged.</t>
  </si>
  <si>
    <t>Table 13a: Child and Adult Care Food Program -- Child Care Type of Meals Served: Homes and Centers</t>
  </si>
  <si>
    <t>Day Care Homes</t>
  </si>
  <si>
    <t>Child Care Centers</t>
  </si>
  <si>
    <t>Breakfasts</t>
  </si>
  <si>
    <t>Lunches</t>
  </si>
  <si>
    <t>Suppers</t>
  </si>
  <si>
    <t>Supplements</t>
  </si>
  <si>
    <t>Table 13c: Child and Adult Care Food Program -- Child Care Type of Meals Served: Suppers and Supplements</t>
  </si>
  <si>
    <t>Table 13d: Child and Adult Care Food Program -- Child Care Type of Meals Served: Totals</t>
  </si>
  <si>
    <t>Total Meals</t>
  </si>
  <si>
    <t>1. Includes Child Care Centers and Day Care Homes; excludes Adult Care information.</t>
  </si>
  <si>
    <t>Table 14: Child and Adult Care Food Program -- Child Care Type of Meal Payment</t>
  </si>
  <si>
    <t>Homes Free</t>
  </si>
  <si>
    <t>Free of All Meals</t>
  </si>
  <si>
    <t>Homes</t>
  </si>
  <si>
    <t>Centers</t>
  </si>
  <si>
    <t>Table 15a: Child and Adult Care Food Program -- Child Care Program Cost</t>
  </si>
  <si>
    <t>Table 15b: Child and Adult Care Food Program -- Adult Care Total Meals Served</t>
  </si>
  <si>
    <t>Total Meals Served</t>
  </si>
  <si>
    <t>Table 15c: Child and Adult Care Food Program -- Adult Care Participation and Cost</t>
  </si>
  <si>
    <t>Sponsors</t>
  </si>
  <si>
    <t>Sites</t>
  </si>
  <si>
    <t>Average Daily Attendance</t>
  </si>
  <si>
    <t>Total Meal Cost</t>
  </si>
  <si>
    <t xml:space="preserve">1. Breakout for Adult Care Commodities and Cash-in-lieu not available. Data included with Child Care on Table 15d.
</t>
  </si>
  <si>
    <t>Table 15d: Child and Adult Care Food Program (Summary)</t>
  </si>
  <si>
    <t>Served</t>
  </si>
  <si>
    <t>Cost</t>
  </si>
  <si>
    <t>1. Child Care Food Program only.</t>
  </si>
  <si>
    <t>Meals Served</t>
  </si>
  <si>
    <t>Table 16b: Summer Food Service Program -- Program Cost</t>
  </si>
  <si>
    <t>Table 17: Child Nutrition Program -- Cash Payments</t>
  </si>
  <si>
    <t>National School Lunch</t>
  </si>
  <si>
    <t>School Breakfast</t>
  </si>
  <si>
    <t>Child/Adult Care</t>
  </si>
  <si>
    <t>Summer Feeding</t>
  </si>
  <si>
    <t>Total Cash Payment</t>
  </si>
  <si>
    <t>Section 4</t>
  </si>
  <si>
    <t>Total Child Nutrition</t>
  </si>
  <si>
    <t>Table 19: Special Milk Program -- Half Pints Served per Month</t>
  </si>
  <si>
    <t>Schools and Res. Child Care Inst.</t>
  </si>
  <si>
    <t>Summer Camps</t>
  </si>
  <si>
    <t>Total All Programs</t>
  </si>
  <si>
    <t>Table 20: Special Milk Program -- Program Totals</t>
  </si>
  <si>
    <t>Total Half Pints Served</t>
  </si>
  <si>
    <t>Total Cost</t>
  </si>
  <si>
    <t>Avg. Half Pint Cost</t>
  </si>
  <si>
    <t>1. Based on earnings (meals x reimbursement rates). 
2. Estimated cost.</t>
  </si>
  <si>
    <t>Table 21: Special Supplemental Nutrition Program (WIC)</t>
  </si>
  <si>
    <t>Program Cost</t>
  </si>
  <si>
    <t>Cost Per Person</t>
  </si>
  <si>
    <t>Women</t>
  </si>
  <si>
    <t>Infants</t>
  </si>
  <si>
    <t>Children</t>
  </si>
  <si>
    <t>Admin.</t>
  </si>
  <si>
    <t>Food</t>
  </si>
  <si>
    <t>Elderly</t>
  </si>
  <si>
    <t>Admin. Expenses</t>
  </si>
  <si>
    <t>FDPIR NET Cost</t>
  </si>
  <si>
    <t>Marshall Is.</t>
  </si>
  <si>
    <t>Indians</t>
  </si>
  <si>
    <t>Table 25a: FNS Commodity Distribution Entitlements -- Food and Cash-In-Lieu</t>
  </si>
  <si>
    <t>CNP Totals</t>
  </si>
  <si>
    <t>Cash-In-Lieu</t>
  </si>
  <si>
    <t>Table 25b: FNS Commodity Distribution Entitlements -- Food and Cash-In-Lieu</t>
  </si>
  <si>
    <t>Nutrition Program for the Elderly</t>
  </si>
  <si>
    <t>IR &amp; NPE Grand Totals</t>
  </si>
  <si>
    <t>Table 26: Total FNS and USDA Commodity Distribution Entitlements</t>
  </si>
  <si>
    <t>FNS Entitlements</t>
  </si>
  <si>
    <t>Char. Inst</t>
  </si>
  <si>
    <t>Table 27a: USDA Surplus Commodities (Bonus &amp; TEFAP Foods) -- Federal Cost: CN &amp; SF Programs</t>
  </si>
  <si>
    <t>School</t>
  </si>
  <si>
    <t>Child and Adult Care</t>
  </si>
  <si>
    <t>Food Donation Programs (Bonus)</t>
  </si>
  <si>
    <t>Summer Camps (Bonus)</t>
  </si>
  <si>
    <t>Charitable Institution (Bonus)</t>
  </si>
  <si>
    <t>Total Cost of USDA Bonus Food</t>
  </si>
  <si>
    <t>Total Cost of USDA Bonus and TEFAP Foods</t>
  </si>
  <si>
    <t>Nutr. Program for the Elderly</t>
  </si>
  <si>
    <t>Table 28: Total USDA Donated Foods -- Entitlements,Bonus Commodities and TEFAP Foods</t>
  </si>
  <si>
    <t>Entitlements</t>
  </si>
  <si>
    <t>USDA Surplus Commodities</t>
  </si>
  <si>
    <t>Total Value of, Entitlements, Bonus and TEFAP</t>
  </si>
  <si>
    <t>FNS Entitlement Food and Cash</t>
  </si>
  <si>
    <t>USDA Entitlement Food</t>
  </si>
  <si>
    <t>Bonus Foods</t>
  </si>
  <si>
    <t xml:space="preserve">1. TEFAP foods distributed through nonprofit local emergency feeding organizations. Includes Bonus and Entitlement foods. Administrative cost is excluded.
</t>
  </si>
  <si>
    <t>Food Donation</t>
  </si>
  <si>
    <t>Indian Res.</t>
  </si>
  <si>
    <t>School Lunch</t>
  </si>
  <si>
    <t>Comm. Schools</t>
  </si>
  <si>
    <t>Breakfast</t>
  </si>
  <si>
    <t>Summer Food</t>
  </si>
  <si>
    <t>SAE &amp; Other</t>
  </si>
  <si>
    <t>Charitable Institutions</t>
  </si>
  <si>
    <t>WIC 2/</t>
  </si>
  <si>
    <t>Comm. Suppl. 3/</t>
  </si>
  <si>
    <t>Food Donation (NPE, IR, DF, SK, FB, TE) 4/</t>
  </si>
  <si>
    <t>Participation 1/</t>
  </si>
  <si>
    <t>State Administrative Expenses 3/</t>
  </si>
  <si>
    <t>Outlets Operating 1/</t>
  </si>
  <si>
    <t>Participation 2/</t>
  </si>
  <si>
    <t>Average Participation Per Day 1/</t>
  </si>
  <si>
    <t>Additional Payment Lunches (60% Criteria) 1/</t>
  </si>
  <si>
    <t>Average Daily Lunches 2/</t>
  </si>
  <si>
    <t>Days of Operation 3/</t>
  </si>
  <si>
    <t>Snacks Served in Area Eligible Schools &amp; Sites 4/</t>
  </si>
  <si>
    <t>Average Daily Afterschool Snacks 2/</t>
  </si>
  <si>
    <t>Section 4  1/</t>
  </si>
  <si>
    <t>Add. Pay. 2/</t>
  </si>
  <si>
    <t>Total Cash 3/</t>
  </si>
  <si>
    <t>Comm. &amp; Cash-In-Lieu (Entitlement) 4/</t>
  </si>
  <si>
    <t>Average Daily Breakfasts Total Program 1/</t>
  </si>
  <si>
    <t>Days of Operation 2/</t>
  </si>
  <si>
    <t>Cost 2/</t>
  </si>
  <si>
    <t>All Paid 1/</t>
  </si>
  <si>
    <t>Total Program Cost 2/</t>
  </si>
  <si>
    <t>Day Care Homes 1/</t>
  </si>
  <si>
    <t>Inst. or Sponsors 2/</t>
  </si>
  <si>
    <t>Child Care Centers 1/</t>
  </si>
  <si>
    <t>Proprietary Title XX Centers 2/</t>
  </si>
  <si>
    <t>Table 12: Child and Adult Care Food Program -- Child Care Type of Centers 1/</t>
  </si>
  <si>
    <t>Outside School Hour Care Centers 2/</t>
  </si>
  <si>
    <t>Headstart Centers 2/</t>
  </si>
  <si>
    <t>Total 1/</t>
  </si>
  <si>
    <t>Meal Cost by Outlet Type 1/</t>
  </si>
  <si>
    <t>Total Meal Cost 2/</t>
  </si>
  <si>
    <t>(Homes) Sponsor Admin. 4/</t>
  </si>
  <si>
    <t>Audit/Startup Cost 4/</t>
  </si>
  <si>
    <t>Audit/Startup Cost Sponsor Admin. 1/</t>
  </si>
  <si>
    <t>Table 16a: Summer Food Service Program -- Type of Meal Served 1/</t>
  </si>
  <si>
    <t>Meal Cost 1/</t>
  </si>
  <si>
    <t>Sponsor Administrative Cost 3/</t>
  </si>
  <si>
    <t>State Admin. and Health Inspection Cost 4/</t>
  </si>
  <si>
    <t>Total Program Cost 5/</t>
  </si>
  <si>
    <t>Table 18: Child Nutrition Program -- Total FNS Cost 1/</t>
  </si>
  <si>
    <t>State Administrative Expenses 2/</t>
  </si>
  <si>
    <t>Other CN Costs 3/</t>
  </si>
  <si>
    <t>Free 1/</t>
  </si>
  <si>
    <t>Free 2/</t>
  </si>
  <si>
    <t>Food cost Per Person 2/</t>
  </si>
  <si>
    <t>Table 22: Commodity Supplemental Food Program (CSFP) 1/</t>
  </si>
  <si>
    <t>Food Cost 2/</t>
  </si>
  <si>
    <t>Administrative Expense 3/</t>
  </si>
  <si>
    <t>Table 23: Food Donation Program -- Food Distribution Program on Indian Reservations (IR) 1/</t>
  </si>
  <si>
    <t>Food 1/</t>
  </si>
  <si>
    <t>Cash-In-Lieu 2/</t>
  </si>
  <si>
    <t>Summer Feeding (Food) 1/</t>
  </si>
  <si>
    <t>Commodity Supplemental (Food) 1/</t>
  </si>
  <si>
    <t>Indian Resr. (Food) 2/</t>
  </si>
  <si>
    <t>Food 3/</t>
  </si>
  <si>
    <t>Cash-In-Lieu 4/</t>
  </si>
  <si>
    <t>Total 5/</t>
  </si>
  <si>
    <t>Soup Kitchens, Food Banks, BOP, VAA and Other 3/</t>
  </si>
  <si>
    <t>USDA Entitlements (Food) 1/</t>
  </si>
  <si>
    <t>Disaster Feeding (DF) 1/</t>
  </si>
  <si>
    <t>Total FNS &amp; USDA Entitlements 2/</t>
  </si>
  <si>
    <t>Child Nutrition Programs (Bonus) 1/</t>
  </si>
  <si>
    <t>Disaster Feeding 1/</t>
  </si>
  <si>
    <t>Supplemental Food Program 2/</t>
  </si>
  <si>
    <t>Soup Kitchens, Food Banks, BOP, VAA and Other 1/</t>
  </si>
  <si>
    <t>Indian Resr. 2/</t>
  </si>
  <si>
    <t>Table 27b: USDA Surplus Commodities (Bonus &amp; TEFAP Foods) -- Federal Cost 1/</t>
  </si>
  <si>
    <t>Total TEFAP Foods 3/</t>
  </si>
  <si>
    <t>Total TEFAP Foods 1/</t>
  </si>
  <si>
    <t>Table 29a: USDA Expenditures -- All Programs 1/</t>
  </si>
  <si>
    <t>WIC 3/</t>
  </si>
  <si>
    <t>Comm. Suppl. 4/</t>
  </si>
  <si>
    <t>NSIP 5/</t>
  </si>
  <si>
    <t>Table 29b: USDA Expenditures -- All Programs, Continued 1/</t>
  </si>
  <si>
    <t>Child Nutrition Programs 1/</t>
  </si>
  <si>
    <t>Table 29c: USDA Expenditures -- All Programs, Continued 1/</t>
  </si>
  <si>
    <t>Disaster Feeding 2/</t>
  </si>
  <si>
    <t>Soup Kitchens, Food Banks and Other 2/</t>
  </si>
  <si>
    <t>TEFAP Foods 3/</t>
  </si>
  <si>
    <t xml:space="preserve">1. Does not include estimates for states which have not submitted reports.
</t>
  </si>
  <si>
    <t>Puerto Rico, N. Mariana, Am Samoa Grants 5/</t>
  </si>
  <si>
    <t>Puerto Rico, N. Mariana, Am Samoa Grants 2/</t>
  </si>
  <si>
    <t>CSFP Other Costs 4/</t>
  </si>
  <si>
    <t>W-I-C 5/</t>
  </si>
  <si>
    <t>FDPIR Other Costs 3/</t>
  </si>
  <si>
    <t>1       FNS-$</t>
  </si>
  <si>
    <t>3      Schools</t>
  </si>
  <si>
    <t>4      NSLP-P</t>
  </si>
  <si>
    <t>5      NSLP-M</t>
  </si>
  <si>
    <t>6      NSLP-$</t>
  </si>
  <si>
    <t>7      NSLP-CS</t>
  </si>
  <si>
    <t>8      SBP-P</t>
  </si>
  <si>
    <t>9      SBP-M</t>
  </si>
  <si>
    <t>10    SBP-$</t>
  </si>
  <si>
    <t>11    CCCDCH-S</t>
  </si>
  <si>
    <t>12    CCC-C</t>
  </si>
  <si>
    <t xml:space="preserve">13a  CCCDCH-M1 </t>
  </si>
  <si>
    <t>13b  CCCDCH-M2</t>
  </si>
  <si>
    <t>13c  CCCDCH-M3</t>
  </si>
  <si>
    <t>13d  CCCDCH-M4</t>
  </si>
  <si>
    <t>14    CCCDCH-M5</t>
  </si>
  <si>
    <t xml:space="preserve">15a  CCCDCH-$ </t>
  </si>
  <si>
    <t>15b  ADC-M</t>
  </si>
  <si>
    <t>15c  ADC-$</t>
  </si>
  <si>
    <t>15d  CACFP-T</t>
  </si>
  <si>
    <t xml:space="preserve">16a  SFSP-PM </t>
  </si>
  <si>
    <t>16b  SFSP-$</t>
  </si>
  <si>
    <t>17   CN-$</t>
  </si>
  <si>
    <t>18   CNFNS-T$</t>
  </si>
  <si>
    <t>19   SMP-M</t>
  </si>
  <si>
    <t>20   SMP-T</t>
  </si>
  <si>
    <t>25a  COM-E1</t>
  </si>
  <si>
    <t>25b  COM-E2</t>
  </si>
  <si>
    <t>26    COM-ET</t>
  </si>
  <si>
    <t>27a  COM-X1</t>
  </si>
  <si>
    <t>27b  COM-X2</t>
  </si>
  <si>
    <t>28    COM-T</t>
  </si>
  <si>
    <t>29a  USDA-$1</t>
  </si>
  <si>
    <t>29b  USDA-$2</t>
  </si>
  <si>
    <t>29c  USDA-$3</t>
  </si>
  <si>
    <t>22   CSFP</t>
  </si>
  <si>
    <t>21    WIC</t>
  </si>
  <si>
    <t>23   FDPIR</t>
  </si>
  <si>
    <t>$ = Costs</t>
  </si>
  <si>
    <t>P = Participation</t>
  </si>
  <si>
    <t>M = Meals</t>
  </si>
  <si>
    <t>CS = Commodity Schools</t>
  </si>
  <si>
    <t>S = Summary</t>
  </si>
  <si>
    <t>C = Centers</t>
  </si>
  <si>
    <t>T = Total</t>
  </si>
  <si>
    <t>T$ = Total Costs</t>
  </si>
  <si>
    <t>PM = Participation and Meals</t>
  </si>
  <si>
    <t>E = Entitlement</t>
  </si>
  <si>
    <t>X = Surplus</t>
  </si>
  <si>
    <t>Nutrition Programs Administration</t>
  </si>
  <si>
    <t>Commodities 2/</t>
  </si>
  <si>
    <t>Commodities &amp; Cash-In-Lieu</t>
  </si>
  <si>
    <t>Commodity Assistance (Cash + Comm.) 1/</t>
  </si>
  <si>
    <t>Commodity Assistance (Cash + Comm.) 3/</t>
  </si>
  <si>
    <t>Table 2: Supplemental Nutrition Assistance Program (Excludes Puerto Rico)</t>
  </si>
  <si>
    <t>2       SNAP-$</t>
  </si>
  <si>
    <t>Supplemental Nutrition Assistance Program (Excludes Puerto Rico)</t>
  </si>
  <si>
    <t>1. Includes needy families in the former Trust Territories (the Marshall Islands)--FY 1989 through FY 1995 only.
2. FNS-152 data; participation totals are averaged.
3. Includes storage and transportation, commodity administration, and food losses.  Data are national level only; they are not available prior to FY 1996.</t>
  </si>
  <si>
    <t>Table 13b: Child and Adult Care Food Program -- Child Care Type of Meals Served: Breakfasts and Lunches</t>
  </si>
  <si>
    <t>Table 30: Total ARRA Expenditures -- All Programs 1/</t>
  </si>
  <si>
    <t>RA-SNAP  Issuance 2/</t>
  </si>
  <si>
    <t>RA-SNAP-State Admin Expenses 3/</t>
  </si>
  <si>
    <t>RA-FDPIR 4/</t>
  </si>
  <si>
    <t xml:space="preserve">RA-CN-NSLP 4/ </t>
  </si>
  <si>
    <t xml:space="preserve">RA-WIC-CFOOD 4/ </t>
  </si>
  <si>
    <t xml:space="preserve">RA-WIC-CNSA 4/ </t>
  </si>
  <si>
    <t xml:space="preserve">RA-WIC-EBT 4/  </t>
  </si>
  <si>
    <t xml:space="preserve">RA-WIC-MISC 4/ </t>
  </si>
  <si>
    <t>RA-WIC-SAM  4/</t>
  </si>
  <si>
    <t>Total ARRA Expenditures</t>
  </si>
  <si>
    <t>Table 1: Total FNS Cost -- All Programs 1/</t>
  </si>
  <si>
    <t>Supplemental Nutrition Assistance (SNAP)</t>
  </si>
  <si>
    <t>Nutrition  Programs Administration</t>
  </si>
  <si>
    <t>Total USDA Expenditures 2/  5/</t>
  </si>
  <si>
    <t>Total ARRA Expenditures -- All Programs</t>
  </si>
  <si>
    <t xml:space="preserve">RA-TEFAP Admin 5/ </t>
  </si>
  <si>
    <t>30    ARRA-$</t>
  </si>
  <si>
    <t>ARRA  excluding SNAP Issuance and WIC Contingency Funds 6/</t>
  </si>
  <si>
    <t>ARRA  excluding SNAP Issuance and WIC Contingency Funds 4/</t>
  </si>
  <si>
    <t>Nutrition Services and Administration</t>
  </si>
  <si>
    <t>Other Costs 3/</t>
  </si>
  <si>
    <t xml:space="preserve">Total </t>
  </si>
  <si>
    <t>Food  4/</t>
  </si>
  <si>
    <t>1. FNS-153 data. Totals are averaged.
2. Value of entitlement foods only. Food cost per person excludes value of free and bonus foods.
3. Interim Financial Admin. data are from FNS-153. Final data are from SF-269/SF-425.
4. Includes storage and transportation, commodity administration, and food losses.  Data are national level only; they are not available prior to FY 1996.
5. Represents women, infants, and children participants.</t>
  </si>
  <si>
    <t>1. Does not include bonus commodities. 
2. Data from the SF-269/through FY2010 and the FNS-777/FY2011 onward (reported quarterly).
3.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</si>
  <si>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1. Expenditures include cash payments, entitlement commodities and cash-in-lieu, and bonus and TEFAP commodities, based on data from the SF-269/through FY2010 and the FNS-777/FY2011 onward (reported quarterly).   Also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</si>
  <si>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 xml:space="preserve">1. FNS-155/PCIMS/WBSCM data.
2. Based on data from the quarterly SF-269/through FY2010 and FNS-777/FY2011 onward.
</t>
  </si>
  <si>
    <t xml:space="preserve">1. Based on earnings (meals times reimbursement rates). 
2. Based on FNS-155/PCIMS/WBSCM data. 
3. Based on data from the SF-269/through FY2010 and the FNS-777/FY2011 onward (except for ROAP states, which are based on the ROAP Payment System). 
4. Based on data from the SF-269/through FY2010 and the FNS-777/FY2011 onward (does not include ROAP states).
5. Does not include estimates for states which have not submitted reports.
</t>
  </si>
  <si>
    <t>1. Includes Child Care Centers and Day Care Homes; excludes Adult Care information.
2. Based on earnings (meals x rates).
3. Based on data from the FNS-155 (Commodity), PCIMS/WBSCM, and the quarterly SF-269/through FY2010 and FNS-777/FY2011 onward (Cash-in-lieu).
4. Based on the quarterly SF-269/through FY2010 and FNS-777/FY2011 onward.</t>
  </si>
  <si>
    <t xml:space="preserve">1. Year totals are sums of average monthly figures of substates which may not match average of monthly totals. 
2. Includes ARRA contingency funds in FY 2009 only.
3. Other Costs include:  Breastfeeding Peer Counselors programs (BFPC), infrastructure grants, EBT, technical assistance, and Farmers Market costs.  Farmers Market costs for current fiscal are not reported until February of the following fiscal year.                       
  FY 2010 other costs include:  ARRA MIS ($64M), BFPC ($80M), State MIS ($30M), etc.  
  FY 2011 other costs include:  Infrastructure/EBT grants ($13M), BFPC ($69M), State MIS ($50M), Program Evaluation &amp; Monitoring ($21M), and Federal Administration &amp; Oversight ($10M)
  FY 2012 other costs will be provided in September 2012 Keydata      
4. Beginning October 1, 2011, The Healthy, Hunger-Free Kids Act of 2010, Public Law 111-296 requires State agencies to report rebate payments from manufacturers on the FNS-798 Financial Management and Participation Report in the month in which the payments are received.   Previously, rebates were reported in the month the rebate was earned.  While this change does not affect how rebates are earned and billed on rebate invoices to manufacturers, we may see changes in the food costs per person per month until the change is fully implemented into the next fiscal year.  </t>
  </si>
  <si>
    <t>1. General assistance for all meals served, including full-price (paid).
2. School districts receive additional Section 4 reimbursements when they serve 60% or more of the children free or reduced meals.
3. Based on earnings (meals x reimbursement rates). Includes earnings for Section 4, Section 11, and meal supplements served under Section 17A.
4. Based on FNS-155/PCIMS/WBSCM data plus Kansas cash-in-lieu (earnings).</t>
  </si>
  <si>
    <t xml:space="preserve">1. Data from FNS-153 (includes WIC and elderly components).
2. Data from FNS-152 and FNS-155/PCIMS/WBSCM.
3. Data from FNS-52. BOP = Bureau of Federal Prisons. VAA = Veterans Affairs Administration.
4. NSIP (NPE) appropriation transferred to HHS in FY 2003. FNS continues to procure commodities on behalf of State Agencies.
5. Total entitlement cost based on earnings (meals times rate) rather than food cost plus cash-in-lieu. (SF-269 no longer reported starting in FY 98).
</t>
  </si>
  <si>
    <t xml:space="preserve">1. FNS-155/PCIMS/WBSCM data. Includes data for commodity only schools.
</t>
  </si>
  <si>
    <t xml:space="preserve">1. FNS-155/PCIMS/WBSCM data except as noted.
2. FNS-152 data; includes value of bonus and free foods.
3. TEFAP foods distributed through nonprofit local emergency feeding organizations. Includes Bonus and Entitlement foods. Administrative cost is excluded.
</t>
  </si>
  <si>
    <t>1. All ARRA programs started in April 2009 except CN-NSLP. TEFAP Food Cost is not included in this report. ARRA costs for grants in lieu of SNAP to Puerto Rico ($240.1 million in FY 2009 and $254.2 million in FY 2010) and to American Samoa ($1.0 million in FY 2009 and FY 2010) are also not included.
2. Starting April 2009, ARRA SNAP Issuance was 15.27% of total issuance in FY 2009; 16.38% of total issuance in FY 2010; 16.55% of total issuance in FY 2011, and 10.95% of total issuance in FY 2012.
3. Reported on SF-269 (FS) FY 2009 &amp; FY 2010.
4. Reported on SF-425 as follows by source year and Program:
FY 2009: RA-WIC-FOOD, RA-WIC-EBT, RA-WIC-SAM, RA-CN-NSLP
FY 2010: RA-WIC-EBT, RA-WIC-MISC, RA-WIC-SAM, RA-CN-NSLP.
5. Reported from FNS-667 in FY 2009 and FY 2010.</t>
  </si>
  <si>
    <t xml:space="preserve">1. Excludes USDA bonus foods.
2.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3. Consists of 2 components: Women/Infants/Children and Elderly. Interim Financial Admin. data are from FNS-153. Final data are from SF-269.
4. The Nutrition Program for the Elderly (NPE) was transferred to the Agency on Aging (DHHS) in FY 2003 and renamed the Nutrition Services Incentive Program (NSIP).  FNS operations are limited to commodity donation.
5.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6. 2009 American Recovery and Reinvestment Act (ARRA) SNAP Issuance is included in column 1 and ARRA WIC contingency funds are included in column 4. Other ARRA programs are SNAP SAE, FDPIR, CN-NSLP, TEFAP administrative funds, WIC-EBT, WIC-MISC and WIC-SAM. See table 30 for details. </t>
  </si>
  <si>
    <t>1. Expenditures include entitlement commodities and cash-in-lieu, and bonus and TEFAP commodities.
2.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3.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4. Interim Financial Admin. data are from FNS-153.  Final data from SF-269/SF-425.
5. The Nutrition Program for the Elderly (NPE) was transferred to the Agency on Aging (DHHS) in FY 2003 and renamed the Nutrition Services Incentive Program (NSIP).  FNS operations are limited to commodity donation.</t>
  </si>
  <si>
    <t>Other Costs 5/</t>
  </si>
  <si>
    <t>Nutrition Education 4/</t>
  </si>
  <si>
    <t>1. FNS-388 data. Totals are averaged.
2. FNS-388/250 data for FY 1992 and FNS-388/46 for FY 1993 and beyond.  Starting April 2009, ARRA SNAP Issuance was 15.27% of total issuance in FY 2009; 16.38% of total issuance in FY 2010; 16.55% of total issuance in FY 2011; 10.95% of total issuance in FY 2012.
3. SF-269/SF-425 data are reported quarterly.
4. Prior to FY 2011, Nutrition Education expenditures were included in State Administrative Expenses. 
5. Includes Other Costs (e.g., Benefit and Retailer Redemption and Monitoring, Payment Accuracy, EBT Systems, Program Evaluation and Modernization, Program Access, Health and Nutrition Pilot Projects.)
6. Supplemental Nutrition Assistance Program (SNAP) formerly known as the Food Stamp Program (prior to FY 2009).</t>
  </si>
  <si>
    <t>1. Expenditures include cash payments, entitlement commodities and cash-in-lieu, and bonus and TEFAP commodities.
2. Includes all entitlement and bonus food cost.
3. Includes quarterly Administrative Cost (FNS-667 data) as well as food cost.
4. 2009 ARRA SNAP Issuance is included in KD29a column 1;  WIC Contingency funds (FY 2009 only) are included in KD29a column 3. 
5. Interim Financial Admin. data are from FNS-153.  Final data from SF-269/SF-425.</t>
  </si>
  <si>
    <t xml:space="preserve">1. FNS-155/PCIMS/WBSCM data. BOP = Bureau of Federal Prisons. VAA = Veterans Affairs Administration.  
2. FNS-153 data; includes value of bonus and free foods.
</t>
  </si>
  <si>
    <t>U.S. Summary,  FY 2011 - FY 2012</t>
  </si>
  <si>
    <t>Generated from National Data Bank Version 8.2 PRELOAD on 05/31/2012</t>
  </si>
  <si>
    <t>March 2012</t>
  </si>
  <si>
    <t>National Data Bank Version 8.2 PRELOAD - U.S. Summary</t>
  </si>
  <si>
    <t>05/31/2012</t>
  </si>
  <si>
    <t>FY 2011</t>
  </si>
  <si>
    <t>--</t>
  </si>
  <si>
    <t>Total 6 Months</t>
  </si>
  <si>
    <t>National Data Bank Version 8.2 PRELOAD -U.S. Summary</t>
  </si>
</sst>
</file>

<file path=xl/styles.xml><?xml version="1.0" encoding="utf-8"?>
<styleSheet xmlns="http://schemas.openxmlformats.org/spreadsheetml/2006/main">
  <numFmts count="1">
    <numFmt numFmtId="168" formatCode="#,##0.00%"/>
  </numFmts>
  <fonts count="6">
    <font>
      <sz val="10"/>
      <name val="Arial"/>
    </font>
    <font>
      <sz val="8"/>
      <name val="Arial"/>
    </font>
    <font>
      <b/>
      <sz val="8"/>
      <name val="Arial"/>
    </font>
    <font>
      <sz val="8"/>
      <name val="Arial"/>
    </font>
    <font>
      <sz val="10"/>
      <name val="Arial"/>
    </font>
    <font>
      <b/>
      <sz val="8"/>
      <name val="Arial"/>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4" fillId="0" borderId="0"/>
  </cellStyleXfs>
  <cellXfs count="63">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left"/>
    </xf>
    <xf numFmtId="0" fontId="1" fillId="0" borderId="1" xfId="0" applyFont="1" applyBorder="1"/>
    <xf numFmtId="0" fontId="2" fillId="0" borderId="0" xfId="0" applyFont="1" applyAlignment="1">
      <alignment horizontal="center"/>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1" fillId="0" borderId="0" xfId="0" applyNumberFormat="1" applyFont="1" applyAlignment="1">
      <alignment horizontal="right"/>
    </xf>
    <xf numFmtId="0" fontId="2" fillId="0" borderId="4" xfId="0" applyFont="1" applyBorder="1" applyAlignment="1">
      <alignment horizontal="left"/>
    </xf>
    <xf numFmtId="3" fontId="2" fillId="0" borderId="4" xfId="0" applyNumberFormat="1" applyFont="1" applyBorder="1" applyAlignment="1">
      <alignment horizontal="right"/>
    </xf>
    <xf numFmtId="0" fontId="2" fillId="0" borderId="1" xfId="0" applyFont="1" applyBorder="1" applyAlignment="1">
      <alignment horizontal="left"/>
    </xf>
    <xf numFmtId="3" fontId="2" fillId="0" borderId="1" xfId="0" applyNumberFormat="1" applyFont="1" applyBorder="1" applyAlignment="1">
      <alignment horizontal="right"/>
    </xf>
    <xf numFmtId="4" fontId="1" fillId="0" borderId="0" xfId="0" applyNumberFormat="1" applyFont="1" applyAlignment="1">
      <alignment horizontal="right"/>
    </xf>
    <xf numFmtId="4" fontId="2" fillId="0" borderId="4" xfId="0" applyNumberFormat="1" applyFont="1" applyBorder="1" applyAlignment="1">
      <alignment horizontal="right"/>
    </xf>
    <xf numFmtId="4" fontId="2" fillId="0" borderId="1" xfId="0" applyNumberFormat="1" applyFont="1" applyBorder="1" applyAlignment="1">
      <alignment horizontal="right"/>
    </xf>
    <xf numFmtId="168" fontId="1" fillId="0" borderId="0" xfId="0" applyNumberFormat="1" applyFont="1" applyAlignment="1">
      <alignment horizontal="right"/>
    </xf>
    <xf numFmtId="3" fontId="1" fillId="0" borderId="1" xfId="0" applyNumberFormat="1" applyFont="1" applyBorder="1" applyAlignment="1">
      <alignment horizontal="left"/>
    </xf>
    <xf numFmtId="3" fontId="1" fillId="0" borderId="1" xfId="0" applyNumberFormat="1" applyFont="1" applyBorder="1" applyAlignment="1">
      <alignment horizontal="right"/>
    </xf>
    <xf numFmtId="168" fontId="2" fillId="0" borderId="4" xfId="0" applyNumberFormat="1" applyFont="1" applyBorder="1" applyAlignment="1">
      <alignment horizontal="right"/>
    </xf>
    <xf numFmtId="168" fontId="2" fillId="0" borderId="1" xfId="0" applyNumberFormat="1" applyFont="1" applyBorder="1" applyAlignment="1">
      <alignment horizontal="right"/>
    </xf>
    <xf numFmtId="168" fontId="1" fillId="0" borderId="1" xfId="0" applyNumberFormat="1" applyFont="1" applyBorder="1" applyAlignment="1">
      <alignment horizontal="right"/>
    </xf>
    <xf numFmtId="0" fontId="1" fillId="0" borderId="0" xfId="0" applyFont="1" applyBorder="1"/>
    <xf numFmtId="0" fontId="2" fillId="0" borderId="0" xfId="0" applyFont="1"/>
    <xf numFmtId="3" fontId="1" fillId="0" borderId="4" xfId="0" applyNumberFormat="1" applyFont="1" applyBorder="1" applyAlignment="1">
      <alignment horizontal="right"/>
    </xf>
    <xf numFmtId="0" fontId="0" fillId="0" borderId="0" xfId="0" applyFill="1"/>
    <xf numFmtId="0" fontId="4" fillId="0" borderId="0" xfId="0" applyFont="1"/>
    <xf numFmtId="0" fontId="1" fillId="0" borderId="0" xfId="0" applyFont="1" applyBorder="1" applyAlignment="1">
      <alignment horizontal="left"/>
    </xf>
    <xf numFmtId="0" fontId="5" fillId="0" borderId="3" xfId="0" applyFont="1" applyFill="1" applyBorder="1" applyAlignment="1">
      <alignment horizontal="center" vertical="center" wrapText="1"/>
    </xf>
    <xf numFmtId="0" fontId="4" fillId="0" borderId="0" xfId="1" applyFont="1" applyFill="1" applyAlignment="1">
      <alignment wrapText="1"/>
    </xf>
    <xf numFmtId="0" fontId="1" fillId="0" borderId="4" xfId="0" applyFont="1" applyBorder="1"/>
    <xf numFmtId="0" fontId="1" fillId="0" borderId="1" xfId="0" applyFont="1" applyBorder="1"/>
    <xf numFmtId="0" fontId="1" fillId="0" borderId="0" xfId="0" applyFont="1" applyAlignment="1">
      <alignment horizontal="center"/>
    </xf>
    <xf numFmtId="0" fontId="1" fillId="0" borderId="0" xfId="0" applyNumberFormat="1" applyFont="1" applyAlignment="1">
      <alignment horizontal="left" vertical="top" wrapText="1"/>
    </xf>
    <xf numFmtId="0" fontId="1" fillId="0" borderId="0" xfId="0" applyFont="1"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left" vertical="top" wrapText="1"/>
    </xf>
    <xf numFmtId="0" fontId="2" fillId="0" borderId="12" xfId="0" applyFont="1" applyBorder="1" applyAlignment="1">
      <alignment horizontal="center" vertical="center" wrapText="1"/>
    </xf>
    <xf numFmtId="0" fontId="1" fillId="0" borderId="0" xfId="0" applyFont="1"/>
    <xf numFmtId="0" fontId="1" fillId="0" borderId="0" xfId="1" applyFont="1" applyFill="1" applyAlignment="1">
      <alignment horizontal="left" vertical="top" wrapText="1"/>
    </xf>
    <xf numFmtId="0" fontId="0" fillId="0" borderId="0" xfId="0" applyAlignment="1">
      <alignment horizontal="left" vertical="top"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pageSetUpPr fitToPage="1"/>
  </sheetPr>
  <dimension ref="A1:C25"/>
  <sheetViews>
    <sheetView showGridLines="0" tabSelected="1" workbookViewId="0">
      <pane activePane="bottomRight" state="frozen"/>
      <selection activeCell="B1" sqref="B1"/>
    </sheetView>
  </sheetViews>
  <sheetFormatPr defaultRowHeight="12.75"/>
  <cols>
    <col min="1" max="1" width="31.42578125" customWidth="1"/>
    <col min="2" max="2" width="60" customWidth="1"/>
    <col min="3" max="3" width="30" customWidth="1"/>
  </cols>
  <sheetData>
    <row r="1" spans="1:3" ht="24" customHeight="1"/>
    <row r="2" spans="1:3" ht="24" customHeight="1"/>
    <row r="3" spans="1:3" ht="12" customHeight="1">
      <c r="A3" s="35" t="s">
        <v>0</v>
      </c>
      <c r="B3" s="35"/>
      <c r="C3" s="35"/>
    </row>
    <row r="4" spans="1:3" ht="12" customHeight="1">
      <c r="A4" s="35" t="s">
        <v>1</v>
      </c>
      <c r="B4" s="35"/>
      <c r="C4" s="35"/>
    </row>
    <row r="5" spans="1:3" ht="24" customHeight="1"/>
    <row r="6" spans="1:3" ht="24" customHeight="1"/>
    <row r="7" spans="1:3" ht="24" customHeight="1"/>
    <row r="8" spans="1:3" ht="24" customHeight="1">
      <c r="A8" s="35" t="s">
        <v>391</v>
      </c>
      <c r="B8" s="35"/>
      <c r="C8" s="35"/>
    </row>
    <row r="9" spans="1:3" ht="24" customHeight="1">
      <c r="A9" s="35" t="s">
        <v>392</v>
      </c>
      <c r="B9" s="35"/>
      <c r="C9" s="35"/>
    </row>
    <row r="10" spans="1:3" ht="24" customHeight="1">
      <c r="A10" s="35" t="s">
        <v>393</v>
      </c>
      <c r="B10" s="35"/>
      <c r="C10" s="35"/>
    </row>
    <row r="11" spans="1:3" ht="24" customHeight="1"/>
    <row r="12" spans="1:3" ht="24" customHeight="1"/>
    <row r="13" spans="1:3" ht="24" customHeight="1">
      <c r="A13" s="35" t="s">
        <v>2</v>
      </c>
      <c r="B13" s="35"/>
      <c r="C13" s="35"/>
    </row>
    <row r="14" spans="1:3" ht="24" customHeight="1">
      <c r="A14" s="35" t="s">
        <v>3</v>
      </c>
      <c r="B14" s="35"/>
      <c r="C14" s="35"/>
    </row>
    <row r="15" spans="1:3" ht="24" customHeight="1">
      <c r="A15" s="35" t="s">
        <v>4</v>
      </c>
      <c r="B15" s="35"/>
      <c r="C15" s="35"/>
    </row>
    <row r="16" spans="1:3" ht="24" customHeight="1">
      <c r="A16" s="35" t="s">
        <v>5</v>
      </c>
      <c r="B16" s="35"/>
      <c r="C16" s="35"/>
    </row>
    <row r="17" spans="1:3" ht="24" customHeight="1">
      <c r="A17" s="35" t="s">
        <v>6</v>
      </c>
      <c r="B17" s="35"/>
      <c r="C17" s="35"/>
    </row>
    <row r="18" spans="1:3" ht="12" customHeight="1"/>
    <row r="19" spans="1:3" ht="12" customHeight="1"/>
    <row r="20" spans="1:3" ht="7.5" customHeight="1">
      <c r="A20" s="33"/>
      <c r="B20" s="33"/>
      <c r="C20" s="33"/>
    </row>
    <row r="21" spans="1:3" ht="12" customHeight="1">
      <c r="A21" s="2" t="s">
        <v>7</v>
      </c>
      <c r="B21" s="3" t="s">
        <v>8</v>
      </c>
    </row>
    <row r="22" spans="1:3" ht="12" customHeight="1">
      <c r="A22" s="1"/>
      <c r="B22" s="3" t="s">
        <v>9</v>
      </c>
    </row>
    <row r="23" spans="1:3" ht="18" customHeight="1">
      <c r="A23" s="1"/>
      <c r="B23" s="3" t="s">
        <v>10</v>
      </c>
    </row>
    <row r="24" spans="1:3" ht="12" customHeight="1">
      <c r="A24" s="1"/>
      <c r="B24" s="3" t="s">
        <v>11</v>
      </c>
    </row>
    <row r="25" spans="1:3" ht="7.5" customHeight="1">
      <c r="A25" s="34"/>
      <c r="B25" s="34"/>
      <c r="C25" s="34"/>
    </row>
  </sheetData>
  <mergeCells count="12">
    <mergeCell ref="A3:C3"/>
    <mergeCell ref="A4:C4"/>
    <mergeCell ref="A8:C8"/>
    <mergeCell ref="A9:C9"/>
    <mergeCell ref="A20:C20"/>
    <mergeCell ref="A25:C25"/>
    <mergeCell ref="A10:C10"/>
    <mergeCell ref="A13:C13"/>
    <mergeCell ref="A14:C14"/>
    <mergeCell ref="A15:C15"/>
    <mergeCell ref="A16:C16"/>
    <mergeCell ref="A17:C17"/>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0.xml><?xml version="1.0" encoding="utf-8"?>
<worksheet xmlns="http://schemas.openxmlformats.org/spreadsheetml/2006/main" xmlns:r="http://schemas.openxmlformats.org/officeDocument/2006/relationships">
  <sheetPr codeName="Sheet13">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394</v>
      </c>
      <c r="B1" s="42"/>
      <c r="C1" s="42"/>
      <c r="D1" s="42"/>
      <c r="E1" s="42"/>
      <c r="F1" s="42"/>
      <c r="G1" s="42"/>
      <c r="H1" s="42"/>
      <c r="I1" s="2" t="s">
        <v>395</v>
      </c>
    </row>
    <row r="2" spans="1:9" ht="12" customHeight="1">
      <c r="A2" s="44" t="s">
        <v>95</v>
      </c>
      <c r="B2" s="44"/>
      <c r="C2" s="44"/>
      <c r="D2" s="44"/>
      <c r="E2" s="44"/>
      <c r="F2" s="44"/>
      <c r="G2" s="44"/>
      <c r="H2" s="44"/>
      <c r="I2" s="1"/>
    </row>
    <row r="3" spans="1:9" ht="24" customHeight="1">
      <c r="A3" s="46" t="s">
        <v>52</v>
      </c>
      <c r="B3" s="48" t="s">
        <v>96</v>
      </c>
      <c r="C3" s="54"/>
      <c r="D3" s="49"/>
      <c r="E3" s="48" t="s">
        <v>97</v>
      </c>
      <c r="F3" s="54"/>
      <c r="G3" s="49"/>
      <c r="H3" s="38" t="s">
        <v>220</v>
      </c>
      <c r="I3" s="40" t="s">
        <v>221</v>
      </c>
    </row>
    <row r="4" spans="1:9" ht="24" customHeight="1">
      <c r="A4" s="47"/>
      <c r="B4" s="10" t="s">
        <v>81</v>
      </c>
      <c r="C4" s="10" t="s">
        <v>82</v>
      </c>
      <c r="D4" s="10" t="s">
        <v>98</v>
      </c>
      <c r="E4" s="10" t="s">
        <v>81</v>
      </c>
      <c r="F4" s="10" t="s">
        <v>82</v>
      </c>
      <c r="G4" s="10" t="s">
        <v>98</v>
      </c>
      <c r="H4" s="39"/>
      <c r="I4" s="41"/>
    </row>
    <row r="5" spans="1:9" ht="12" customHeight="1">
      <c r="A5" s="1"/>
      <c r="B5" s="33" t="str">
        <f>REPT("-",90)&amp;" Number "&amp;REPT("-",90)</f>
        <v>------------------------------------------------------------------------------------------ Number ------------------------------------------------------------------------------------------</v>
      </c>
      <c r="C5" s="33"/>
      <c r="D5" s="33"/>
      <c r="E5" s="33"/>
      <c r="F5" s="33"/>
      <c r="G5" s="33"/>
      <c r="H5" s="33"/>
      <c r="I5" s="33"/>
    </row>
    <row r="6" spans="1:9" ht="12" customHeight="1">
      <c r="A6" s="3" t="s">
        <v>396</v>
      </c>
    </row>
    <row r="7" spans="1:9" ht="12" customHeight="1">
      <c r="A7" s="2" t="str">
        <f>"Oct "&amp;RIGHT(A6,4)-1</f>
        <v>Oct 2010</v>
      </c>
      <c r="B7" s="11">
        <v>12650110</v>
      </c>
      <c r="C7" s="11">
        <v>2101592</v>
      </c>
      <c r="D7" s="11">
        <v>14751702</v>
      </c>
      <c r="E7" s="11">
        <v>156483970</v>
      </c>
      <c r="F7" s="11">
        <v>16046497</v>
      </c>
      <c r="G7" s="11">
        <v>172530467</v>
      </c>
      <c r="H7" s="11">
        <v>11375504</v>
      </c>
      <c r="I7" s="16">
        <v>19.889500000000002</v>
      </c>
    </row>
    <row r="8" spans="1:9" ht="12" customHeight="1">
      <c r="A8" s="2" t="str">
        <f>"Nov "&amp;RIGHT(A6,4)-1</f>
        <v>Nov 2010</v>
      </c>
      <c r="B8" s="11">
        <v>11910648</v>
      </c>
      <c r="C8" s="11">
        <v>1982949</v>
      </c>
      <c r="D8" s="11">
        <v>13893597</v>
      </c>
      <c r="E8" s="11">
        <v>143049245</v>
      </c>
      <c r="F8" s="11">
        <v>14648509</v>
      </c>
      <c r="G8" s="11">
        <v>157697754</v>
      </c>
      <c r="H8" s="11">
        <v>11481330</v>
      </c>
      <c r="I8" s="16">
        <v>17.947299999999998</v>
      </c>
    </row>
    <row r="9" spans="1:9" ht="12" customHeight="1">
      <c r="A9" s="2" t="str">
        <f>"Dec "&amp;RIGHT(A6,4)-1</f>
        <v>Dec 2010</v>
      </c>
      <c r="B9" s="11">
        <v>9194150</v>
      </c>
      <c r="C9" s="11">
        <v>1535752</v>
      </c>
      <c r="D9" s="11">
        <v>10729902</v>
      </c>
      <c r="E9" s="11">
        <v>105363837</v>
      </c>
      <c r="F9" s="11">
        <v>10786954</v>
      </c>
      <c r="G9" s="11">
        <v>116150791</v>
      </c>
      <c r="H9" s="11">
        <v>11041105</v>
      </c>
      <c r="I9" s="16">
        <v>13.7577</v>
      </c>
    </row>
    <row r="10" spans="1:9" ht="12" customHeight="1">
      <c r="A10" s="2" t="str">
        <f>"Jan "&amp;RIGHT(A6,4)</f>
        <v>Jan 2011</v>
      </c>
      <c r="B10" s="11">
        <v>11292479</v>
      </c>
      <c r="C10" s="11">
        <v>1859755</v>
      </c>
      <c r="D10" s="11">
        <v>13152234</v>
      </c>
      <c r="E10" s="11">
        <v>134884666</v>
      </c>
      <c r="F10" s="11">
        <v>13737931</v>
      </c>
      <c r="G10" s="11">
        <v>148622597</v>
      </c>
      <c r="H10" s="11">
        <v>10745858</v>
      </c>
      <c r="I10" s="16">
        <v>17.944900000000001</v>
      </c>
    </row>
    <row r="11" spans="1:9" ht="12" customHeight="1">
      <c r="A11" s="2" t="str">
        <f>"Feb "&amp;RIGHT(A6,4)</f>
        <v>Feb 2011</v>
      </c>
      <c r="B11" s="11">
        <v>11165618</v>
      </c>
      <c r="C11" s="11">
        <v>1819823</v>
      </c>
      <c r="D11" s="11">
        <v>12985441</v>
      </c>
      <c r="E11" s="11">
        <v>135714158</v>
      </c>
      <c r="F11" s="11">
        <v>13741903</v>
      </c>
      <c r="G11" s="11">
        <v>149456061</v>
      </c>
      <c r="H11" s="11">
        <v>11009286</v>
      </c>
      <c r="I11" s="16">
        <v>17.5806</v>
      </c>
    </row>
    <row r="12" spans="1:9" ht="12" customHeight="1">
      <c r="A12" s="2" t="str">
        <f>"Mar "&amp;RIGHT(A6,4)</f>
        <v>Mar 2011</v>
      </c>
      <c r="B12" s="11">
        <v>14102614</v>
      </c>
      <c r="C12" s="11">
        <v>2311885</v>
      </c>
      <c r="D12" s="11">
        <v>16414499</v>
      </c>
      <c r="E12" s="11">
        <v>164639838</v>
      </c>
      <c r="F12" s="11">
        <v>16798046</v>
      </c>
      <c r="G12" s="11">
        <v>181437884</v>
      </c>
      <c r="H12" s="11">
        <v>11461346</v>
      </c>
      <c r="I12" s="16">
        <v>20.6678</v>
      </c>
    </row>
    <row r="13" spans="1:9" ht="12" customHeight="1">
      <c r="A13" s="2" t="str">
        <f>"Apr "&amp;RIGHT(A6,4)</f>
        <v>Apr 2011</v>
      </c>
      <c r="B13" s="11">
        <v>12564765</v>
      </c>
      <c r="C13" s="11">
        <v>2052597</v>
      </c>
      <c r="D13" s="11">
        <v>14617362</v>
      </c>
      <c r="E13" s="11">
        <v>143145263</v>
      </c>
      <c r="F13" s="11">
        <v>14448736</v>
      </c>
      <c r="G13" s="11">
        <v>157593999</v>
      </c>
      <c r="H13" s="11">
        <v>11452362</v>
      </c>
      <c r="I13" s="16">
        <v>18.0032</v>
      </c>
    </row>
    <row r="14" spans="1:9" ht="12" customHeight="1">
      <c r="A14" s="2" t="str">
        <f>"May "&amp;RIGHT(A6,4)</f>
        <v>May 2011</v>
      </c>
      <c r="B14" s="11">
        <v>14407970</v>
      </c>
      <c r="C14" s="11">
        <v>2297546</v>
      </c>
      <c r="D14" s="11">
        <v>16705516</v>
      </c>
      <c r="E14" s="11">
        <v>162401696</v>
      </c>
      <c r="F14" s="11">
        <v>16204716</v>
      </c>
      <c r="G14" s="11">
        <v>178606412</v>
      </c>
      <c r="H14" s="11">
        <v>11444356</v>
      </c>
      <c r="I14" s="16">
        <v>20.3369</v>
      </c>
    </row>
    <row r="15" spans="1:9" ht="12" customHeight="1">
      <c r="A15" s="2" t="str">
        <f>"Jun "&amp;RIGHT(A6,4)</f>
        <v>Jun 2011</v>
      </c>
      <c r="B15" s="11">
        <v>3944626</v>
      </c>
      <c r="C15" s="11">
        <v>543433</v>
      </c>
      <c r="D15" s="11">
        <v>4488059</v>
      </c>
      <c r="E15" s="11">
        <v>47131558</v>
      </c>
      <c r="F15" s="11">
        <v>4067815</v>
      </c>
      <c r="G15" s="11">
        <v>51199373</v>
      </c>
      <c r="H15" s="11">
        <v>5796708</v>
      </c>
      <c r="I15" s="16">
        <v>11.053800000000001</v>
      </c>
    </row>
    <row r="16" spans="1:9" ht="12" customHeight="1">
      <c r="A16" s="2" t="str">
        <f>"Jul "&amp;RIGHT(A6,4)</f>
        <v>Jul 2011</v>
      </c>
      <c r="B16" s="11">
        <v>558584</v>
      </c>
      <c r="C16" s="11">
        <v>21433</v>
      </c>
      <c r="D16" s="11">
        <v>580017</v>
      </c>
      <c r="E16" s="11">
        <v>9190629</v>
      </c>
      <c r="F16" s="11">
        <v>271492</v>
      </c>
      <c r="G16" s="11">
        <v>9462121</v>
      </c>
      <c r="H16" s="11">
        <v>563845</v>
      </c>
      <c r="I16" s="16">
        <v>19.009699999999999</v>
      </c>
    </row>
    <row r="17" spans="1:9" ht="12" customHeight="1">
      <c r="A17" s="2" t="str">
        <f>"Aug "&amp;RIGHT(A6,4)</f>
        <v>Aug 2011</v>
      </c>
      <c r="B17" s="11">
        <v>3148573</v>
      </c>
      <c r="C17" s="11">
        <v>439681</v>
      </c>
      <c r="D17" s="11">
        <v>3588254</v>
      </c>
      <c r="E17" s="11">
        <v>64691223</v>
      </c>
      <c r="F17" s="11">
        <v>5676735</v>
      </c>
      <c r="G17" s="11">
        <v>70367958</v>
      </c>
      <c r="H17" s="11">
        <v>6990310</v>
      </c>
      <c r="I17" s="16">
        <v>12.6539</v>
      </c>
    </row>
    <row r="18" spans="1:9" ht="12" customHeight="1">
      <c r="A18" s="2" t="str">
        <f>"Sep "&amp;RIGHT(A6,4)</f>
        <v>Sep 2011</v>
      </c>
      <c r="B18" s="11">
        <v>10762167</v>
      </c>
      <c r="C18" s="11">
        <v>1764406</v>
      </c>
      <c r="D18" s="11">
        <v>12526573</v>
      </c>
      <c r="E18" s="11">
        <v>169854200</v>
      </c>
      <c r="F18" s="11">
        <v>17107961</v>
      </c>
      <c r="G18" s="11">
        <v>186962161</v>
      </c>
      <c r="H18" s="11">
        <v>11565130</v>
      </c>
      <c r="I18" s="16">
        <v>20.618200000000002</v>
      </c>
    </row>
    <row r="19" spans="1:9" ht="12" customHeight="1">
      <c r="A19" s="12" t="s">
        <v>57</v>
      </c>
      <c r="B19" s="13">
        <v>115702304</v>
      </c>
      <c r="C19" s="13">
        <v>18730852</v>
      </c>
      <c r="D19" s="13">
        <v>134433156</v>
      </c>
      <c r="E19" s="13">
        <v>1436550283</v>
      </c>
      <c r="F19" s="13">
        <v>143537295</v>
      </c>
      <c r="G19" s="13">
        <v>1580087578</v>
      </c>
      <c r="H19" s="13">
        <v>11286253</v>
      </c>
      <c r="I19" s="17">
        <v>177.79990000000001</v>
      </c>
    </row>
    <row r="20" spans="1:9" ht="12" customHeight="1">
      <c r="A20" s="14" t="s">
        <v>398</v>
      </c>
      <c r="B20" s="15">
        <v>70315619</v>
      </c>
      <c r="C20" s="15">
        <v>11611756</v>
      </c>
      <c r="D20" s="15">
        <v>81927375</v>
      </c>
      <c r="E20" s="15">
        <v>840135714</v>
      </c>
      <c r="F20" s="15">
        <v>85759840</v>
      </c>
      <c r="G20" s="15">
        <v>925895554</v>
      </c>
      <c r="H20" s="15">
        <v>11185738.1667</v>
      </c>
      <c r="I20" s="18">
        <v>107.7878</v>
      </c>
    </row>
    <row r="21" spans="1:9" ht="12" customHeight="1">
      <c r="A21" s="3" t="str">
        <f>"FY "&amp;RIGHT(A6,4)+1</f>
        <v>FY 2012</v>
      </c>
    </row>
    <row r="22" spans="1:9" ht="12" customHeight="1">
      <c r="A22" s="2" t="str">
        <f>"Oct "&amp;RIGHT(A6,4)</f>
        <v>Oct 2011</v>
      </c>
      <c r="B22" s="11">
        <v>10698356</v>
      </c>
      <c r="C22" s="11">
        <v>1809338</v>
      </c>
      <c r="D22" s="11">
        <v>12507694</v>
      </c>
      <c r="E22" s="11">
        <v>166012342</v>
      </c>
      <c r="F22" s="11">
        <v>17322303</v>
      </c>
      <c r="G22" s="11">
        <v>183334645</v>
      </c>
      <c r="H22" s="11">
        <v>11919100</v>
      </c>
      <c r="I22" s="16">
        <v>19.730499999999999</v>
      </c>
    </row>
    <row r="23" spans="1:9" ht="12" customHeight="1">
      <c r="A23" s="2" t="str">
        <f>"Nov "&amp;RIGHT(A6,4)</f>
        <v>Nov 2011</v>
      </c>
      <c r="B23" s="11">
        <v>10109269</v>
      </c>
      <c r="C23" s="11">
        <v>1723719</v>
      </c>
      <c r="D23" s="11">
        <v>11832988</v>
      </c>
      <c r="E23" s="11">
        <v>155840205</v>
      </c>
      <c r="F23" s="11">
        <v>16378602</v>
      </c>
      <c r="G23" s="11">
        <v>172218807</v>
      </c>
      <c r="H23" s="11">
        <v>12175961</v>
      </c>
      <c r="I23" s="16">
        <v>18.043500000000002</v>
      </c>
    </row>
    <row r="24" spans="1:9" ht="12" customHeight="1">
      <c r="A24" s="2" t="str">
        <f>"Dec "&amp;RIGHT(A6,4)</f>
        <v>Dec 2011</v>
      </c>
      <c r="B24" s="11">
        <v>7966981</v>
      </c>
      <c r="C24" s="11">
        <v>1351818</v>
      </c>
      <c r="D24" s="11">
        <v>9318799</v>
      </c>
      <c r="E24" s="11">
        <v>117712139</v>
      </c>
      <c r="F24" s="11">
        <v>12266268</v>
      </c>
      <c r="G24" s="11">
        <v>129978407</v>
      </c>
      <c r="H24" s="11">
        <v>11733859</v>
      </c>
      <c r="I24" s="16">
        <v>14.1371</v>
      </c>
    </row>
    <row r="25" spans="1:9" ht="12" customHeight="1">
      <c r="A25" s="2" t="str">
        <f>"Jan "&amp;RIGHT(A6,4)+1</f>
        <v>Jan 2012</v>
      </c>
      <c r="B25" s="11">
        <v>10298273</v>
      </c>
      <c r="C25" s="11">
        <v>1748301</v>
      </c>
      <c r="D25" s="11">
        <v>12046574</v>
      </c>
      <c r="E25" s="11">
        <v>158030811</v>
      </c>
      <c r="F25" s="11">
        <v>16483735</v>
      </c>
      <c r="G25" s="11">
        <v>174514546</v>
      </c>
      <c r="H25" s="11">
        <v>11677468</v>
      </c>
      <c r="I25" s="16">
        <v>18.970300000000002</v>
      </c>
    </row>
    <row r="26" spans="1:9" ht="12" customHeight="1">
      <c r="A26" s="2" t="str">
        <f>"Feb "&amp;RIGHT(A6,4)+1</f>
        <v>Feb 2012</v>
      </c>
      <c r="B26" s="11">
        <v>10790190</v>
      </c>
      <c r="C26" s="11">
        <v>1807227</v>
      </c>
      <c r="D26" s="11">
        <v>12597417</v>
      </c>
      <c r="E26" s="11">
        <v>165549357</v>
      </c>
      <c r="F26" s="11">
        <v>17116868</v>
      </c>
      <c r="G26" s="11">
        <v>182666225</v>
      </c>
      <c r="H26" s="11">
        <v>11905743</v>
      </c>
      <c r="I26" s="16">
        <v>19.395800000000001</v>
      </c>
    </row>
    <row r="27" spans="1:9" ht="12" customHeight="1">
      <c r="A27" s="2" t="str">
        <f>"Mar "&amp;RIGHT(A6,4)+1</f>
        <v>Mar 2012</v>
      </c>
      <c r="B27" s="11">
        <v>12455626</v>
      </c>
      <c r="C27" s="11">
        <v>2277656</v>
      </c>
      <c r="D27" s="11">
        <v>14733282</v>
      </c>
      <c r="E27" s="11">
        <v>166814712</v>
      </c>
      <c r="F27" s="11">
        <v>17058277</v>
      </c>
      <c r="G27" s="11">
        <v>183872989</v>
      </c>
      <c r="H27" s="11">
        <v>11936546</v>
      </c>
      <c r="I27" s="16">
        <v>19.7606</v>
      </c>
    </row>
    <row r="28" spans="1:9" ht="12" customHeight="1">
      <c r="A28" s="2" t="str">
        <f>"Apr "&amp;RIGHT(A6,4)+1</f>
        <v>Apr 2012</v>
      </c>
      <c r="B28" s="11" t="s">
        <v>397</v>
      </c>
      <c r="C28" s="11" t="s">
        <v>397</v>
      </c>
      <c r="D28" s="11" t="s">
        <v>397</v>
      </c>
      <c r="E28" s="11" t="s">
        <v>397</v>
      </c>
      <c r="F28" s="11" t="s">
        <v>397</v>
      </c>
      <c r="G28" s="11" t="s">
        <v>397</v>
      </c>
      <c r="H28" s="11" t="s">
        <v>397</v>
      </c>
      <c r="I28" s="16" t="s">
        <v>397</v>
      </c>
    </row>
    <row r="29" spans="1:9" ht="12" customHeight="1">
      <c r="A29" s="2" t="str">
        <f>"May "&amp;RIGHT(A6,4)+1</f>
        <v>May 2012</v>
      </c>
      <c r="B29" s="11" t="s">
        <v>397</v>
      </c>
      <c r="C29" s="11" t="s">
        <v>397</v>
      </c>
      <c r="D29" s="11" t="s">
        <v>397</v>
      </c>
      <c r="E29" s="11" t="s">
        <v>397</v>
      </c>
      <c r="F29" s="11" t="s">
        <v>397</v>
      </c>
      <c r="G29" s="11" t="s">
        <v>397</v>
      </c>
      <c r="H29" s="11" t="s">
        <v>397</v>
      </c>
      <c r="I29" s="16" t="s">
        <v>397</v>
      </c>
    </row>
    <row r="30" spans="1:9" ht="12" customHeight="1">
      <c r="A30" s="2" t="str">
        <f>"Jun "&amp;RIGHT(A6,4)+1</f>
        <v>Jun 2012</v>
      </c>
      <c r="B30" s="11" t="s">
        <v>397</v>
      </c>
      <c r="C30" s="11" t="s">
        <v>397</v>
      </c>
      <c r="D30" s="11" t="s">
        <v>397</v>
      </c>
      <c r="E30" s="11" t="s">
        <v>397</v>
      </c>
      <c r="F30" s="11" t="s">
        <v>397</v>
      </c>
      <c r="G30" s="11" t="s">
        <v>397</v>
      </c>
      <c r="H30" s="11" t="s">
        <v>397</v>
      </c>
      <c r="I30" s="16" t="s">
        <v>397</v>
      </c>
    </row>
    <row r="31" spans="1:9" ht="12" customHeight="1">
      <c r="A31" s="2" t="str">
        <f>"Jul "&amp;RIGHT(A6,4)+1</f>
        <v>Jul 2012</v>
      </c>
      <c r="B31" s="11" t="s">
        <v>397</v>
      </c>
      <c r="C31" s="11" t="s">
        <v>397</v>
      </c>
      <c r="D31" s="11" t="s">
        <v>397</v>
      </c>
      <c r="E31" s="11" t="s">
        <v>397</v>
      </c>
      <c r="F31" s="11" t="s">
        <v>397</v>
      </c>
      <c r="G31" s="11" t="s">
        <v>397</v>
      </c>
      <c r="H31" s="11" t="s">
        <v>397</v>
      </c>
      <c r="I31" s="16" t="s">
        <v>397</v>
      </c>
    </row>
    <row r="32" spans="1:9" ht="12" customHeight="1">
      <c r="A32" s="2" t="str">
        <f>"Aug "&amp;RIGHT(A6,4)+1</f>
        <v>Aug 2012</v>
      </c>
      <c r="B32" s="11" t="s">
        <v>397</v>
      </c>
      <c r="C32" s="11" t="s">
        <v>397</v>
      </c>
      <c r="D32" s="11" t="s">
        <v>397</v>
      </c>
      <c r="E32" s="11" t="s">
        <v>397</v>
      </c>
      <c r="F32" s="11" t="s">
        <v>397</v>
      </c>
      <c r="G32" s="11" t="s">
        <v>397</v>
      </c>
      <c r="H32" s="11" t="s">
        <v>397</v>
      </c>
      <c r="I32" s="16" t="s">
        <v>397</v>
      </c>
    </row>
    <row r="33" spans="1:9" ht="12" customHeight="1">
      <c r="A33" s="2" t="str">
        <f>"Sep "&amp;RIGHT(A6,4)+1</f>
        <v>Sep 2012</v>
      </c>
      <c r="B33" s="11" t="s">
        <v>397</v>
      </c>
      <c r="C33" s="11" t="s">
        <v>397</v>
      </c>
      <c r="D33" s="11" t="s">
        <v>397</v>
      </c>
      <c r="E33" s="11" t="s">
        <v>397</v>
      </c>
      <c r="F33" s="11" t="s">
        <v>397</v>
      </c>
      <c r="G33" s="11" t="s">
        <v>397</v>
      </c>
      <c r="H33" s="11" t="s">
        <v>397</v>
      </c>
      <c r="I33" s="16" t="s">
        <v>397</v>
      </c>
    </row>
    <row r="34" spans="1:9" ht="12" customHeight="1">
      <c r="A34" s="12" t="s">
        <v>57</v>
      </c>
      <c r="B34" s="13">
        <v>62318695</v>
      </c>
      <c r="C34" s="13">
        <v>10718059</v>
      </c>
      <c r="D34" s="13">
        <v>73036754</v>
      </c>
      <c r="E34" s="13">
        <v>929959566</v>
      </c>
      <c r="F34" s="13">
        <v>96626053</v>
      </c>
      <c r="G34" s="13">
        <v>1026585619</v>
      </c>
      <c r="H34" s="13">
        <v>11891446.1667</v>
      </c>
      <c r="I34" s="17">
        <v>110.0378</v>
      </c>
    </row>
    <row r="35" spans="1:9" ht="12" customHeight="1">
      <c r="A35" s="14" t="str">
        <f>"Total "&amp;MID(A20,7,LEN(A20)-13)&amp;" Months"</f>
        <v>Total 6 Months</v>
      </c>
      <c r="B35" s="15">
        <v>62318695</v>
      </c>
      <c r="C35" s="15">
        <v>10718059</v>
      </c>
      <c r="D35" s="15">
        <v>73036754</v>
      </c>
      <c r="E35" s="15">
        <v>929959566</v>
      </c>
      <c r="F35" s="15">
        <v>96626053</v>
      </c>
      <c r="G35" s="15">
        <v>1026585619</v>
      </c>
      <c r="H35" s="15">
        <v>11891446.1667</v>
      </c>
      <c r="I35" s="18">
        <v>110.0378</v>
      </c>
    </row>
    <row r="36" spans="1:9" ht="12" customHeight="1">
      <c r="A36" s="33"/>
      <c r="B36" s="33"/>
      <c r="C36" s="33"/>
      <c r="D36" s="33"/>
      <c r="E36" s="33"/>
      <c r="F36" s="33"/>
      <c r="G36" s="33"/>
      <c r="H36" s="33"/>
      <c r="I36" s="33"/>
    </row>
    <row r="37" spans="1:9" ht="69.95" customHeight="1">
      <c r="A37" s="53" t="s">
        <v>99</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I3:I4"/>
    <mergeCell ref="B5:I5"/>
    <mergeCell ref="A36:I36"/>
    <mergeCell ref="A37:I37"/>
    <mergeCell ref="A1:H1"/>
    <mergeCell ref="A2:H2"/>
    <mergeCell ref="A3:A4"/>
    <mergeCell ref="B3:D3"/>
    <mergeCell ref="E3:G3"/>
    <mergeCell ref="H3:H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1.xml><?xml version="1.0" encoding="utf-8"?>
<worksheet xmlns="http://schemas.openxmlformats.org/spreadsheetml/2006/main" xmlns:r="http://schemas.openxmlformats.org/officeDocument/2006/relationships">
  <sheetPr codeName="Sheet14">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394</v>
      </c>
      <c r="B1" s="42"/>
      <c r="C1" s="42"/>
      <c r="D1" s="42"/>
      <c r="E1" s="42"/>
      <c r="F1" s="42"/>
      <c r="G1" s="42"/>
      <c r="H1" s="42"/>
      <c r="I1" s="2" t="s">
        <v>395</v>
      </c>
    </row>
    <row r="2" spans="1:9" ht="12" customHeight="1">
      <c r="A2" s="44" t="s">
        <v>100</v>
      </c>
      <c r="B2" s="44"/>
      <c r="C2" s="44"/>
      <c r="D2" s="44"/>
      <c r="E2" s="44"/>
      <c r="F2" s="44"/>
      <c r="G2" s="44"/>
      <c r="H2" s="44"/>
      <c r="I2" s="1"/>
    </row>
    <row r="3" spans="1:9" ht="24" customHeight="1">
      <c r="A3" s="46" t="s">
        <v>52</v>
      </c>
      <c r="B3" s="48" t="s">
        <v>96</v>
      </c>
      <c r="C3" s="54"/>
      <c r="D3" s="49"/>
      <c r="E3" s="48" t="s">
        <v>97</v>
      </c>
      <c r="F3" s="54"/>
      <c r="G3" s="49"/>
      <c r="H3" s="38" t="s">
        <v>223</v>
      </c>
      <c r="I3" s="40" t="s">
        <v>224</v>
      </c>
    </row>
    <row r="4" spans="1:9" ht="24" customHeight="1">
      <c r="A4" s="47"/>
      <c r="B4" s="10" t="s">
        <v>81</v>
      </c>
      <c r="C4" s="10" t="s">
        <v>82</v>
      </c>
      <c r="D4" s="10" t="s">
        <v>57</v>
      </c>
      <c r="E4" s="10" t="s">
        <v>81</v>
      </c>
      <c r="F4" s="10" t="s">
        <v>82</v>
      </c>
      <c r="G4" s="10" t="s">
        <v>57</v>
      </c>
      <c r="H4" s="39"/>
      <c r="I4" s="41"/>
    </row>
    <row r="5" spans="1:9" ht="12" customHeight="1">
      <c r="A5" s="1"/>
      <c r="B5" s="33" t="str">
        <f>REPT("-",90)&amp;" Dollars "&amp;REPT("-",90)</f>
        <v>------------------------------------------------------------------------------------------ Dollars ------------------------------------------------------------------------------------------</v>
      </c>
      <c r="C5" s="33"/>
      <c r="D5" s="33"/>
      <c r="E5" s="33"/>
      <c r="F5" s="33"/>
      <c r="G5" s="33"/>
      <c r="H5" s="33"/>
      <c r="I5" s="33"/>
    </row>
    <row r="6" spans="1:9" ht="12" customHeight="1">
      <c r="A6" s="3" t="s">
        <v>396</v>
      </c>
    </row>
    <row r="7" spans="1:9" ht="12" customHeight="1">
      <c r="A7" s="2" t="str">
        <f>"Oct "&amp;RIGHT(A6,4)-1</f>
        <v>Oct 2010</v>
      </c>
      <c r="B7" s="11">
        <v>18743320.719999999</v>
      </c>
      <c r="C7" s="11">
        <v>2485289.04</v>
      </c>
      <c r="D7" s="11">
        <v>21228609.760000002</v>
      </c>
      <c r="E7" s="11">
        <v>275755502.95999998</v>
      </c>
      <c r="F7" s="11">
        <v>23474683.48</v>
      </c>
      <c r="G7" s="11">
        <v>299230186.44</v>
      </c>
      <c r="H7" s="11">
        <v>10149531.779999999</v>
      </c>
      <c r="I7" s="11">
        <v>330608327.98000002</v>
      </c>
    </row>
    <row r="8" spans="1:9" ht="12" customHeight="1">
      <c r="A8" s="2" t="str">
        <f>"Nov "&amp;RIGHT(A6,4)-1</f>
        <v>Nov 2010</v>
      </c>
      <c r="B8" s="11">
        <v>17651963.600000001</v>
      </c>
      <c r="C8" s="11">
        <v>2345758.06</v>
      </c>
      <c r="D8" s="11">
        <v>19997721.66</v>
      </c>
      <c r="E8" s="11">
        <v>252107409.88999999</v>
      </c>
      <c r="F8" s="11">
        <v>21435580.719999999</v>
      </c>
      <c r="G8" s="11">
        <v>273542990.61000001</v>
      </c>
      <c r="H8" s="11">
        <v>8978218.7599999998</v>
      </c>
      <c r="I8" s="11">
        <v>302518931.02999997</v>
      </c>
    </row>
    <row r="9" spans="1:9" ht="12" customHeight="1">
      <c r="A9" s="2" t="str">
        <f>"Dec "&amp;RIGHT(A6,4)-1</f>
        <v>Dec 2010</v>
      </c>
      <c r="B9" s="11">
        <v>13623503.6</v>
      </c>
      <c r="C9" s="11">
        <v>1817117.52</v>
      </c>
      <c r="D9" s="11">
        <v>15440621.119999999</v>
      </c>
      <c r="E9" s="11">
        <v>185674713.81</v>
      </c>
      <c r="F9" s="11">
        <v>15780123.73</v>
      </c>
      <c r="G9" s="11">
        <v>201454837.53999999</v>
      </c>
      <c r="H9" s="11">
        <v>6515992.8499999996</v>
      </c>
      <c r="I9" s="11">
        <v>223411451.50999999</v>
      </c>
    </row>
    <row r="10" spans="1:9" ht="12" customHeight="1">
      <c r="A10" s="2" t="str">
        <f>"Jan "&amp;RIGHT(A6,4)</f>
        <v>Jan 2011</v>
      </c>
      <c r="B10" s="11">
        <v>16738865.640000001</v>
      </c>
      <c r="C10" s="11">
        <v>2200672.7400000002</v>
      </c>
      <c r="D10" s="11">
        <v>18939538.379999999</v>
      </c>
      <c r="E10" s="11">
        <v>237748504.31</v>
      </c>
      <c r="F10" s="11">
        <v>20105251.890000001</v>
      </c>
      <c r="G10" s="11">
        <v>257853756.19999999</v>
      </c>
      <c r="H10" s="11">
        <v>8091834.1600000001</v>
      </c>
      <c r="I10" s="11">
        <v>284885128.74000001</v>
      </c>
    </row>
    <row r="11" spans="1:9" ht="12" customHeight="1">
      <c r="A11" s="2" t="str">
        <f>"Feb "&amp;RIGHT(A6,4)</f>
        <v>Feb 2011</v>
      </c>
      <c r="B11" s="11">
        <v>16551106.16</v>
      </c>
      <c r="C11" s="11">
        <v>2153582.98</v>
      </c>
      <c r="D11" s="11">
        <v>18704689.140000001</v>
      </c>
      <c r="E11" s="11">
        <v>239211902.19999999</v>
      </c>
      <c r="F11" s="11">
        <v>20112392.949999999</v>
      </c>
      <c r="G11" s="11">
        <v>259324295.15000001</v>
      </c>
      <c r="H11" s="11">
        <v>8104828.4299999997</v>
      </c>
      <c r="I11" s="11">
        <v>286133812.72000003</v>
      </c>
    </row>
    <row r="12" spans="1:9" ht="12" customHeight="1">
      <c r="A12" s="2" t="str">
        <f>"Mar "&amp;RIGHT(A6,4)</f>
        <v>Mar 2011</v>
      </c>
      <c r="B12" s="11">
        <v>20895557.199999999</v>
      </c>
      <c r="C12" s="11">
        <v>2733333.42</v>
      </c>
      <c r="D12" s="11">
        <v>23628890.620000001</v>
      </c>
      <c r="E12" s="11">
        <v>290100931.64999998</v>
      </c>
      <c r="F12" s="11">
        <v>24568983.399999999</v>
      </c>
      <c r="G12" s="11">
        <v>314669915.05000001</v>
      </c>
      <c r="H12" s="11">
        <v>10162367.33</v>
      </c>
      <c r="I12" s="11">
        <v>348461173</v>
      </c>
    </row>
    <row r="13" spans="1:9" ht="12" customHeight="1">
      <c r="A13" s="2" t="str">
        <f>"Apr "&amp;RIGHT(A6,4)</f>
        <v>Apr 2011</v>
      </c>
      <c r="B13" s="11">
        <v>18625021.719999999</v>
      </c>
      <c r="C13" s="11">
        <v>2428676.7000000002</v>
      </c>
      <c r="D13" s="11">
        <v>21053698.420000002</v>
      </c>
      <c r="E13" s="11">
        <v>252349259.72999999</v>
      </c>
      <c r="F13" s="11">
        <v>21150098.129999999</v>
      </c>
      <c r="G13" s="11">
        <v>273499357.86000001</v>
      </c>
      <c r="H13" s="11">
        <v>8850830.3599999994</v>
      </c>
      <c r="I13" s="11">
        <v>303403886.63999999</v>
      </c>
    </row>
    <row r="14" spans="1:9" ht="12" customHeight="1">
      <c r="A14" s="2" t="str">
        <f>"May "&amp;RIGHT(A6,4)</f>
        <v>May 2011</v>
      </c>
      <c r="B14" s="11">
        <v>21348547.440000001</v>
      </c>
      <c r="C14" s="11">
        <v>2716738.04</v>
      </c>
      <c r="D14" s="11">
        <v>24065285.48</v>
      </c>
      <c r="E14" s="11">
        <v>286128411.02999997</v>
      </c>
      <c r="F14" s="11">
        <v>23698434.100000001</v>
      </c>
      <c r="G14" s="11">
        <v>309826845.13</v>
      </c>
      <c r="H14" s="11">
        <v>9746101.5800000001</v>
      </c>
      <c r="I14" s="11">
        <v>343638232.19</v>
      </c>
    </row>
    <row r="15" spans="1:9" ht="12" customHeight="1">
      <c r="A15" s="2" t="str">
        <f>"Jun "&amp;RIGHT(A6,4)</f>
        <v>Jun 2011</v>
      </c>
      <c r="B15" s="11">
        <v>5840639.3600000003</v>
      </c>
      <c r="C15" s="11">
        <v>641673.5</v>
      </c>
      <c r="D15" s="11">
        <v>6482312.8600000003</v>
      </c>
      <c r="E15" s="11">
        <v>82992330.790000007</v>
      </c>
      <c r="F15" s="11">
        <v>5939045.5</v>
      </c>
      <c r="G15" s="11">
        <v>88931376.290000007</v>
      </c>
      <c r="H15" s="11">
        <v>2181180.88</v>
      </c>
      <c r="I15" s="11">
        <v>97594870.030000001</v>
      </c>
    </row>
    <row r="16" spans="1:9" ht="12" customHeight="1">
      <c r="A16" s="2" t="str">
        <f>"Jul "&amp;RIGHT(A6,4)</f>
        <v>Jul 2011</v>
      </c>
      <c r="B16" s="11">
        <v>844706.99</v>
      </c>
      <c r="C16" s="11">
        <v>26163.18</v>
      </c>
      <c r="D16" s="11">
        <v>870870.17</v>
      </c>
      <c r="E16" s="11">
        <v>16570795.619999999</v>
      </c>
      <c r="F16" s="11">
        <v>407268.3</v>
      </c>
      <c r="G16" s="11">
        <v>16978063.920000002</v>
      </c>
      <c r="H16" s="11">
        <v>182768.07</v>
      </c>
      <c r="I16" s="11">
        <v>18031702.16</v>
      </c>
    </row>
    <row r="17" spans="1:9" ht="12" customHeight="1">
      <c r="A17" s="2" t="str">
        <f>"Aug "&amp;RIGHT(A6,4)</f>
        <v>Aug 2011</v>
      </c>
      <c r="B17" s="11">
        <v>4768078.7300000004</v>
      </c>
      <c r="C17" s="11">
        <v>535882.46</v>
      </c>
      <c r="D17" s="11">
        <v>5303961.1900000004</v>
      </c>
      <c r="E17" s="11">
        <v>116707455.59999999</v>
      </c>
      <c r="F17" s="11">
        <v>8544813.1799999997</v>
      </c>
      <c r="G17" s="11">
        <v>125252268.78</v>
      </c>
      <c r="H17" s="11">
        <v>3924296.12</v>
      </c>
      <c r="I17" s="11">
        <v>134480526.09</v>
      </c>
    </row>
    <row r="18" spans="1:9" ht="12" customHeight="1">
      <c r="A18" s="2" t="str">
        <f>"Sep "&amp;RIGHT(A6,4)</f>
        <v>Sep 2011</v>
      </c>
      <c r="B18" s="11">
        <v>16269041.119999999</v>
      </c>
      <c r="C18" s="11">
        <v>2140572.5099999998</v>
      </c>
      <c r="D18" s="11">
        <v>18409613.629999999</v>
      </c>
      <c r="E18" s="11">
        <v>306217442.51999998</v>
      </c>
      <c r="F18" s="11">
        <v>25724197.440000001</v>
      </c>
      <c r="G18" s="11">
        <v>331941639.95999998</v>
      </c>
      <c r="H18" s="11">
        <v>10538030.91</v>
      </c>
      <c r="I18" s="11">
        <v>360889284.5</v>
      </c>
    </row>
    <row r="19" spans="1:9" ht="12" customHeight="1">
      <c r="A19" s="12" t="s">
        <v>57</v>
      </c>
      <c r="B19" s="13">
        <v>171900352.28</v>
      </c>
      <c r="C19" s="13">
        <v>22225460.149999999</v>
      </c>
      <c r="D19" s="13">
        <v>194125812.43000001</v>
      </c>
      <c r="E19" s="13">
        <v>2541564660.1100001</v>
      </c>
      <c r="F19" s="13">
        <v>210940872.81999999</v>
      </c>
      <c r="G19" s="13">
        <v>2752505532.9299998</v>
      </c>
      <c r="H19" s="13">
        <v>87425981.230000004</v>
      </c>
      <c r="I19" s="13">
        <v>3034057326.5900002</v>
      </c>
    </row>
    <row r="20" spans="1:9" ht="12" customHeight="1">
      <c r="A20" s="14" t="s">
        <v>398</v>
      </c>
      <c r="B20" s="15">
        <v>104204316.92</v>
      </c>
      <c r="C20" s="15">
        <v>13735753.76</v>
      </c>
      <c r="D20" s="15">
        <v>117940070.68000001</v>
      </c>
      <c r="E20" s="15">
        <v>1480598964.8199999</v>
      </c>
      <c r="F20" s="15">
        <v>125477016.17</v>
      </c>
      <c r="G20" s="15">
        <v>1606075980.99</v>
      </c>
      <c r="H20" s="15">
        <v>52002773.310000002</v>
      </c>
      <c r="I20" s="15">
        <v>1776018824.98</v>
      </c>
    </row>
    <row r="21" spans="1:9" ht="12" customHeight="1">
      <c r="A21" s="3" t="str">
        <f>"FY "&amp;RIGHT(A6,4)+1</f>
        <v>FY 2012</v>
      </c>
    </row>
    <row r="22" spans="1:9" ht="12" customHeight="1">
      <c r="A22" s="2" t="str">
        <f>"Oct "&amp;RIGHT(A6,4)</f>
        <v>Oct 2011</v>
      </c>
      <c r="B22" s="11">
        <v>16168349.51</v>
      </c>
      <c r="C22" s="11">
        <v>2193621.0299999998</v>
      </c>
      <c r="D22" s="11">
        <v>18361970.539999999</v>
      </c>
      <c r="E22" s="11">
        <v>299212069.01999998</v>
      </c>
      <c r="F22" s="11">
        <v>26034637.5</v>
      </c>
      <c r="G22" s="11">
        <v>325246706.51999998</v>
      </c>
      <c r="H22" s="11">
        <v>10633705.27</v>
      </c>
      <c r="I22" s="11">
        <v>354242382.32999998</v>
      </c>
    </row>
    <row r="23" spans="1:9" ht="12" customHeight="1">
      <c r="A23" s="2" t="str">
        <f>"Nov "&amp;RIGHT(A6,4)</f>
        <v>Nov 2011</v>
      </c>
      <c r="B23" s="11">
        <v>15280533.289999999</v>
      </c>
      <c r="C23" s="11">
        <v>2090633.84</v>
      </c>
      <c r="D23" s="11">
        <v>17371167.129999999</v>
      </c>
      <c r="E23" s="11">
        <v>280923591.77999997</v>
      </c>
      <c r="F23" s="11">
        <v>24624691.859999999</v>
      </c>
      <c r="G23" s="11">
        <v>305548283.63999999</v>
      </c>
      <c r="H23" s="11">
        <v>9640054.8000000007</v>
      </c>
      <c r="I23" s="11">
        <v>332559505.56999999</v>
      </c>
    </row>
    <row r="24" spans="1:9" ht="12" customHeight="1">
      <c r="A24" s="2" t="str">
        <f>"Dec "&amp;RIGHT(A6,4)</f>
        <v>Dec 2011</v>
      </c>
      <c r="B24" s="11">
        <v>12039513.060000001</v>
      </c>
      <c r="C24" s="11">
        <v>1639578.88</v>
      </c>
      <c r="D24" s="11">
        <v>13679091.939999999</v>
      </c>
      <c r="E24" s="11">
        <v>212126145.24000001</v>
      </c>
      <c r="F24" s="11">
        <v>18432081</v>
      </c>
      <c r="G24" s="11">
        <v>230558226.24000001</v>
      </c>
      <c r="H24" s="11">
        <v>7187079.5300000003</v>
      </c>
      <c r="I24" s="11">
        <v>251424397.71000001</v>
      </c>
    </row>
    <row r="25" spans="1:9" ht="12" customHeight="1">
      <c r="A25" s="2" t="str">
        <f>"Jan "&amp;RIGHT(A6,4)+1</f>
        <v>Jan 2012</v>
      </c>
      <c r="B25" s="11">
        <v>15566011.43</v>
      </c>
      <c r="C25" s="11">
        <v>2120217.61</v>
      </c>
      <c r="D25" s="11">
        <v>17686229.039999999</v>
      </c>
      <c r="E25" s="11">
        <v>284848878.36000001</v>
      </c>
      <c r="F25" s="11">
        <v>24777495.84</v>
      </c>
      <c r="G25" s="11">
        <v>309626374.19999999</v>
      </c>
      <c r="H25" s="11">
        <v>9454313.9499999993</v>
      </c>
      <c r="I25" s="11">
        <v>336766917.19</v>
      </c>
    </row>
    <row r="26" spans="1:9" ht="12" customHeight="1">
      <c r="A26" s="2" t="str">
        <f>"Feb "&amp;RIGHT(A6,4)+1</f>
        <v>Feb 2012</v>
      </c>
      <c r="B26" s="11">
        <v>16310581.949999999</v>
      </c>
      <c r="C26" s="11">
        <v>2191762.67</v>
      </c>
      <c r="D26" s="11">
        <v>18502344.620000001</v>
      </c>
      <c r="E26" s="11">
        <v>298409009.22000003</v>
      </c>
      <c r="F26" s="11">
        <v>25730950.68</v>
      </c>
      <c r="G26" s="11">
        <v>324139959.89999998</v>
      </c>
      <c r="H26" s="11">
        <v>9642691.9100000001</v>
      </c>
      <c r="I26" s="11">
        <v>352284996.43000001</v>
      </c>
    </row>
    <row r="27" spans="1:9" ht="12" customHeight="1">
      <c r="A27" s="2" t="str">
        <f>"Mar "&amp;RIGHT(A6,4)+1</f>
        <v>Mar 2012</v>
      </c>
      <c r="B27" s="11">
        <v>18822475.91</v>
      </c>
      <c r="C27" s="11">
        <v>2760034.86</v>
      </c>
      <c r="D27" s="11">
        <v>21582510.77</v>
      </c>
      <c r="E27" s="11">
        <v>300641675.81999999</v>
      </c>
      <c r="F27" s="11">
        <v>25636275.719999999</v>
      </c>
      <c r="G27" s="11">
        <v>326277951.54000002</v>
      </c>
      <c r="H27" s="11">
        <v>10076155.029999999</v>
      </c>
      <c r="I27" s="11">
        <v>357936617.33999997</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94187465.150000006</v>
      </c>
      <c r="C34" s="13">
        <v>12995848.890000001</v>
      </c>
      <c r="D34" s="13">
        <v>107183314.04000001</v>
      </c>
      <c r="E34" s="13">
        <v>1676161369.4400001</v>
      </c>
      <c r="F34" s="13">
        <v>145236132.59999999</v>
      </c>
      <c r="G34" s="13">
        <v>1821397502.04</v>
      </c>
      <c r="H34" s="13">
        <v>56634000.490000002</v>
      </c>
      <c r="I34" s="13">
        <v>1985214816.5699999</v>
      </c>
    </row>
    <row r="35" spans="1:9" ht="12" customHeight="1">
      <c r="A35" s="14" t="str">
        <f>"Total "&amp;MID(A20,7,LEN(A20)-13)&amp;" Months"</f>
        <v>Total 6 Months</v>
      </c>
      <c r="B35" s="15">
        <v>94187465.150000006</v>
      </c>
      <c r="C35" s="15">
        <v>12995848.890000001</v>
      </c>
      <c r="D35" s="15">
        <v>107183314.04000001</v>
      </c>
      <c r="E35" s="15">
        <v>1676161369.4400001</v>
      </c>
      <c r="F35" s="15">
        <v>145236132.59999999</v>
      </c>
      <c r="G35" s="15">
        <v>1821397502.04</v>
      </c>
      <c r="H35" s="15">
        <v>56634000.490000002</v>
      </c>
      <c r="I35" s="15">
        <v>1985214816.5699999</v>
      </c>
    </row>
    <row r="36" spans="1:9" ht="12" customHeight="1">
      <c r="A36" s="33"/>
      <c r="B36" s="33"/>
      <c r="C36" s="33"/>
      <c r="D36" s="33"/>
      <c r="E36" s="33"/>
      <c r="F36" s="33"/>
      <c r="G36" s="33"/>
      <c r="H36" s="33"/>
      <c r="I36" s="33"/>
    </row>
    <row r="37" spans="1:9" ht="69.95" customHeight="1">
      <c r="A37" s="53" t="s">
        <v>101</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I3:I4"/>
    <mergeCell ref="B5:I5"/>
    <mergeCell ref="A36:I36"/>
    <mergeCell ref="A37:I37"/>
    <mergeCell ref="A1:H1"/>
    <mergeCell ref="A2:H2"/>
    <mergeCell ref="A3:A4"/>
    <mergeCell ref="B3:D3"/>
    <mergeCell ref="E3:G3"/>
    <mergeCell ref="H3:H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2.xml><?xml version="1.0" encoding="utf-8"?>
<worksheet xmlns="http://schemas.openxmlformats.org/spreadsheetml/2006/main" xmlns:r="http://schemas.openxmlformats.org/officeDocument/2006/relationships">
  <sheetPr codeName="Sheet15">
    <pageSetUpPr fitToPage="1"/>
  </sheetPr>
  <dimension ref="A1:J200"/>
  <sheetViews>
    <sheetView showGridLines="0" workbookViewId="0">
      <pane activePane="bottomRight" state="frozen"/>
      <selection sqref="A1:I1"/>
    </sheetView>
  </sheetViews>
  <sheetFormatPr defaultRowHeight="12.75"/>
  <cols>
    <col min="1" max="10" width="11.42578125" customWidth="1"/>
  </cols>
  <sheetData>
    <row r="1" spans="1:10" ht="12" customHeight="1">
      <c r="A1" s="42" t="s">
        <v>399</v>
      </c>
      <c r="B1" s="42"/>
      <c r="C1" s="42"/>
      <c r="D1" s="42"/>
      <c r="E1" s="42"/>
      <c r="F1" s="42"/>
      <c r="G1" s="42"/>
      <c r="H1" s="42"/>
      <c r="I1" s="42"/>
      <c r="J1" s="2" t="s">
        <v>395</v>
      </c>
    </row>
    <row r="2" spans="1:10" ht="12" customHeight="1">
      <c r="A2" s="44" t="s">
        <v>102</v>
      </c>
      <c r="B2" s="44"/>
      <c r="C2" s="44"/>
      <c r="D2" s="44"/>
      <c r="E2" s="44"/>
      <c r="F2" s="44"/>
      <c r="G2" s="44"/>
      <c r="H2" s="44"/>
      <c r="I2" s="44"/>
      <c r="J2" s="1"/>
    </row>
    <row r="3" spans="1:10" ht="24" customHeight="1">
      <c r="A3" s="46" t="s">
        <v>52</v>
      </c>
      <c r="B3" s="48" t="s">
        <v>225</v>
      </c>
      <c r="C3" s="54"/>
      <c r="D3" s="49"/>
      <c r="E3" s="48" t="s">
        <v>227</v>
      </c>
      <c r="F3" s="54"/>
      <c r="G3" s="49"/>
      <c r="H3" s="48" t="s">
        <v>57</v>
      </c>
      <c r="I3" s="54"/>
      <c r="J3" s="54"/>
    </row>
    <row r="4" spans="1:10" ht="24" customHeight="1">
      <c r="A4" s="47"/>
      <c r="B4" s="10" t="s">
        <v>226</v>
      </c>
      <c r="C4" s="10" t="s">
        <v>103</v>
      </c>
      <c r="D4" s="10" t="s">
        <v>104</v>
      </c>
      <c r="E4" s="10" t="s">
        <v>105</v>
      </c>
      <c r="F4" s="10" t="s">
        <v>103</v>
      </c>
      <c r="G4" s="10" t="s">
        <v>104</v>
      </c>
      <c r="H4" s="10" t="s">
        <v>105</v>
      </c>
      <c r="I4" s="10" t="s">
        <v>103</v>
      </c>
      <c r="J4" s="9" t="s">
        <v>104</v>
      </c>
    </row>
    <row r="5" spans="1:10" ht="12" customHeight="1">
      <c r="A5" s="1"/>
      <c r="B5" s="33" t="str">
        <f>REPT("-",101)&amp;" Number "&amp;REPT("-",101)</f>
        <v>----------------------------------------------------------------------------------------------------- Number -----------------------------------------------------------------------------------------------------</v>
      </c>
      <c r="C5" s="33"/>
      <c r="D5" s="33"/>
      <c r="E5" s="33"/>
      <c r="F5" s="33"/>
      <c r="G5" s="33"/>
      <c r="H5" s="33"/>
      <c r="I5" s="33"/>
      <c r="J5" s="33"/>
    </row>
    <row r="6" spans="1:10" ht="12" customHeight="1">
      <c r="A6" s="3" t="s">
        <v>396</v>
      </c>
    </row>
    <row r="7" spans="1:10" ht="12" customHeight="1">
      <c r="A7" s="2" t="str">
        <f>"Oct "&amp;RIGHT(A6,4)-1</f>
        <v>Oct 2010</v>
      </c>
      <c r="B7" s="11" t="s">
        <v>397</v>
      </c>
      <c r="C7" s="11" t="s">
        <v>397</v>
      </c>
      <c r="D7" s="11" t="s">
        <v>397</v>
      </c>
      <c r="E7" s="11" t="s">
        <v>397</v>
      </c>
      <c r="F7" s="11" t="s">
        <v>397</v>
      </c>
      <c r="G7" s="11" t="s">
        <v>397</v>
      </c>
      <c r="H7" s="11" t="s">
        <v>397</v>
      </c>
      <c r="I7" s="11" t="s">
        <v>397</v>
      </c>
      <c r="J7" s="11" t="s">
        <v>397</v>
      </c>
    </row>
    <row r="8" spans="1:10" ht="12" customHeight="1">
      <c r="A8" s="2" t="str">
        <f>"Nov "&amp;RIGHT(A6,4)-1</f>
        <v>Nov 2010</v>
      </c>
      <c r="B8" s="11" t="s">
        <v>397</v>
      </c>
      <c r="C8" s="11" t="s">
        <v>397</v>
      </c>
      <c r="D8" s="11" t="s">
        <v>397</v>
      </c>
      <c r="E8" s="11" t="s">
        <v>397</v>
      </c>
      <c r="F8" s="11" t="s">
        <v>397</v>
      </c>
      <c r="G8" s="11" t="s">
        <v>397</v>
      </c>
      <c r="H8" s="11" t="s">
        <v>397</v>
      </c>
      <c r="I8" s="11" t="s">
        <v>397</v>
      </c>
      <c r="J8" s="11" t="s">
        <v>397</v>
      </c>
    </row>
    <row r="9" spans="1:10" ht="12" customHeight="1">
      <c r="A9" s="2" t="str">
        <f>"Dec "&amp;RIGHT(A6,4)-1</f>
        <v>Dec 2010</v>
      </c>
      <c r="B9" s="11">
        <v>866</v>
      </c>
      <c r="C9" s="11">
        <v>134313</v>
      </c>
      <c r="D9" s="11">
        <v>797039</v>
      </c>
      <c r="E9" s="11">
        <v>20524</v>
      </c>
      <c r="F9" s="11">
        <v>56425</v>
      </c>
      <c r="G9" s="11">
        <v>2512413</v>
      </c>
      <c r="H9" s="11">
        <v>21390</v>
      </c>
      <c r="I9" s="11">
        <v>190738</v>
      </c>
      <c r="J9" s="11">
        <v>3309452</v>
      </c>
    </row>
    <row r="10" spans="1:10" ht="12" customHeight="1">
      <c r="A10" s="2" t="str">
        <f>"Jan "&amp;RIGHT(A6,4)</f>
        <v>Jan 2011</v>
      </c>
      <c r="B10" s="11" t="s">
        <v>397</v>
      </c>
      <c r="C10" s="11" t="s">
        <v>397</v>
      </c>
      <c r="D10" s="11" t="s">
        <v>397</v>
      </c>
      <c r="E10" s="11" t="s">
        <v>397</v>
      </c>
      <c r="F10" s="11" t="s">
        <v>397</v>
      </c>
      <c r="G10" s="11" t="s">
        <v>397</v>
      </c>
      <c r="H10" s="11" t="s">
        <v>397</v>
      </c>
      <c r="I10" s="11" t="s">
        <v>397</v>
      </c>
      <c r="J10" s="11" t="s">
        <v>397</v>
      </c>
    </row>
    <row r="11" spans="1:10" ht="12" customHeight="1">
      <c r="A11" s="2" t="str">
        <f>"Feb "&amp;RIGHT(A6,4)</f>
        <v>Feb 2011</v>
      </c>
      <c r="B11" s="11" t="s">
        <v>397</v>
      </c>
      <c r="C11" s="11" t="s">
        <v>397</v>
      </c>
      <c r="D11" s="11" t="s">
        <v>397</v>
      </c>
      <c r="E11" s="11" t="s">
        <v>397</v>
      </c>
      <c r="F11" s="11" t="s">
        <v>397</v>
      </c>
      <c r="G11" s="11" t="s">
        <v>397</v>
      </c>
      <c r="H11" s="11" t="s">
        <v>397</v>
      </c>
      <c r="I11" s="11" t="s">
        <v>397</v>
      </c>
      <c r="J11" s="11" t="s">
        <v>397</v>
      </c>
    </row>
    <row r="12" spans="1:10" ht="12" customHeight="1">
      <c r="A12" s="2" t="str">
        <f>"Mar "&amp;RIGHT(A6,4)</f>
        <v>Mar 2011</v>
      </c>
      <c r="B12" s="11">
        <v>863</v>
      </c>
      <c r="C12" s="11">
        <v>133626</v>
      </c>
      <c r="D12" s="11">
        <v>842732</v>
      </c>
      <c r="E12" s="11">
        <v>20732</v>
      </c>
      <c r="F12" s="11">
        <v>58824</v>
      </c>
      <c r="G12" s="11">
        <v>2801258</v>
      </c>
      <c r="H12" s="11">
        <v>21595</v>
      </c>
      <c r="I12" s="11">
        <v>192450</v>
      </c>
      <c r="J12" s="11">
        <v>3643990</v>
      </c>
    </row>
    <row r="13" spans="1:10" ht="12" customHeight="1">
      <c r="A13" s="2" t="str">
        <f>"Apr "&amp;RIGHT(A6,4)</f>
        <v>Apr 2011</v>
      </c>
      <c r="B13" s="11" t="s">
        <v>397</v>
      </c>
      <c r="C13" s="11" t="s">
        <v>397</v>
      </c>
      <c r="D13" s="11" t="s">
        <v>397</v>
      </c>
      <c r="E13" s="11" t="s">
        <v>397</v>
      </c>
      <c r="F13" s="11" t="s">
        <v>397</v>
      </c>
      <c r="G13" s="11" t="s">
        <v>397</v>
      </c>
      <c r="H13" s="11" t="s">
        <v>397</v>
      </c>
      <c r="I13" s="11" t="s">
        <v>397</v>
      </c>
      <c r="J13" s="11" t="s">
        <v>397</v>
      </c>
    </row>
    <row r="14" spans="1:10" ht="12" customHeight="1">
      <c r="A14" s="2" t="str">
        <f>"May "&amp;RIGHT(A6,4)</f>
        <v>May 2011</v>
      </c>
      <c r="B14" s="11" t="s">
        <v>397</v>
      </c>
      <c r="C14" s="11" t="s">
        <v>397</v>
      </c>
      <c r="D14" s="11" t="s">
        <v>397</v>
      </c>
      <c r="E14" s="11" t="s">
        <v>397</v>
      </c>
      <c r="F14" s="11" t="s">
        <v>397</v>
      </c>
      <c r="G14" s="11" t="s">
        <v>397</v>
      </c>
      <c r="H14" s="11" t="s">
        <v>397</v>
      </c>
      <c r="I14" s="11" t="s">
        <v>397</v>
      </c>
      <c r="J14" s="11" t="s">
        <v>397</v>
      </c>
    </row>
    <row r="15" spans="1:10" ht="12" customHeight="1">
      <c r="A15" s="2" t="str">
        <f>"Jun "&amp;RIGHT(A6,4)</f>
        <v>Jun 2011</v>
      </c>
      <c r="B15" s="11">
        <v>859</v>
      </c>
      <c r="C15" s="11">
        <v>132200</v>
      </c>
      <c r="D15" s="11">
        <v>820061</v>
      </c>
      <c r="E15" s="11">
        <v>19788</v>
      </c>
      <c r="F15" s="11">
        <v>45561</v>
      </c>
      <c r="G15" s="11">
        <v>2076688</v>
      </c>
      <c r="H15" s="11">
        <v>20647</v>
      </c>
      <c r="I15" s="11">
        <v>177761</v>
      </c>
      <c r="J15" s="11">
        <v>2896749</v>
      </c>
    </row>
    <row r="16" spans="1:10" ht="12" customHeight="1">
      <c r="A16" s="2" t="str">
        <f>"Jul "&amp;RIGHT(A6,4)</f>
        <v>Jul 2011</v>
      </c>
      <c r="B16" s="11" t="s">
        <v>397</v>
      </c>
      <c r="C16" s="11" t="s">
        <v>397</v>
      </c>
      <c r="D16" s="11" t="s">
        <v>397</v>
      </c>
      <c r="E16" s="11" t="s">
        <v>397</v>
      </c>
      <c r="F16" s="11" t="s">
        <v>397</v>
      </c>
      <c r="G16" s="11" t="s">
        <v>397</v>
      </c>
      <c r="H16" s="11" t="s">
        <v>397</v>
      </c>
      <c r="I16" s="11" t="s">
        <v>397</v>
      </c>
      <c r="J16" s="11" t="s">
        <v>397</v>
      </c>
    </row>
    <row r="17" spans="1:10" ht="12" customHeight="1">
      <c r="A17" s="2" t="str">
        <f>"Aug "&amp;RIGHT(A6,4)</f>
        <v>Aug 2011</v>
      </c>
      <c r="B17" s="11" t="s">
        <v>397</v>
      </c>
      <c r="C17" s="11" t="s">
        <v>397</v>
      </c>
      <c r="D17" s="11" t="s">
        <v>397</v>
      </c>
      <c r="E17" s="11" t="s">
        <v>397</v>
      </c>
      <c r="F17" s="11" t="s">
        <v>397</v>
      </c>
      <c r="G17" s="11" t="s">
        <v>397</v>
      </c>
      <c r="H17" s="11" t="s">
        <v>397</v>
      </c>
      <c r="I17" s="11" t="s">
        <v>397</v>
      </c>
      <c r="J17" s="11" t="s">
        <v>397</v>
      </c>
    </row>
    <row r="18" spans="1:10" ht="12" customHeight="1">
      <c r="A18" s="2" t="str">
        <f>"Sep "&amp;RIGHT(A6,4)</f>
        <v>Sep 2011</v>
      </c>
      <c r="B18" s="11">
        <v>856</v>
      </c>
      <c r="C18" s="11">
        <v>130333</v>
      </c>
      <c r="D18" s="11">
        <v>801453</v>
      </c>
      <c r="E18" s="11">
        <v>20491</v>
      </c>
      <c r="F18" s="11">
        <v>54611</v>
      </c>
      <c r="G18" s="11">
        <v>2553855</v>
      </c>
      <c r="H18" s="11">
        <v>21347</v>
      </c>
      <c r="I18" s="11">
        <v>184944</v>
      </c>
      <c r="J18" s="11">
        <v>3355308</v>
      </c>
    </row>
    <row r="19" spans="1:10" ht="12" customHeight="1">
      <c r="A19" s="12" t="s">
        <v>57</v>
      </c>
      <c r="B19" s="13">
        <v>861</v>
      </c>
      <c r="C19" s="13">
        <v>132618</v>
      </c>
      <c r="D19" s="13">
        <v>815321.25</v>
      </c>
      <c r="E19" s="13">
        <v>20383.75</v>
      </c>
      <c r="F19" s="13">
        <v>53855.25</v>
      </c>
      <c r="G19" s="13">
        <v>2486053.5</v>
      </c>
      <c r="H19" s="13">
        <v>21244.75</v>
      </c>
      <c r="I19" s="13">
        <v>186473.25</v>
      </c>
      <c r="J19" s="13">
        <v>3301374.75</v>
      </c>
    </row>
    <row r="20" spans="1:10" ht="12" customHeight="1">
      <c r="A20" s="14" t="s">
        <v>398</v>
      </c>
      <c r="B20" s="15">
        <v>864.5</v>
      </c>
      <c r="C20" s="15">
        <v>133969.5</v>
      </c>
      <c r="D20" s="15">
        <v>819885.5</v>
      </c>
      <c r="E20" s="15">
        <v>20628</v>
      </c>
      <c r="F20" s="15">
        <v>57624.5</v>
      </c>
      <c r="G20" s="15">
        <v>2656835.5</v>
      </c>
      <c r="H20" s="15">
        <v>21492.5</v>
      </c>
      <c r="I20" s="15">
        <v>191594</v>
      </c>
      <c r="J20" s="15">
        <v>3476721</v>
      </c>
    </row>
    <row r="21" spans="1:10" ht="12" customHeight="1">
      <c r="A21" s="3" t="str">
        <f>"FY "&amp;RIGHT(A6,4)+1</f>
        <v>FY 2012</v>
      </c>
    </row>
    <row r="22" spans="1:10" ht="12" customHeight="1">
      <c r="A22" s="2" t="str">
        <f>"Oct "&amp;RIGHT(A6,4)</f>
        <v>Oct 2011</v>
      </c>
      <c r="B22" s="11" t="s">
        <v>397</v>
      </c>
      <c r="C22" s="11" t="s">
        <v>397</v>
      </c>
      <c r="D22" s="11" t="s">
        <v>397</v>
      </c>
      <c r="E22" s="11" t="s">
        <v>397</v>
      </c>
      <c r="F22" s="11" t="s">
        <v>397</v>
      </c>
      <c r="G22" s="11" t="s">
        <v>397</v>
      </c>
      <c r="H22" s="11" t="s">
        <v>397</v>
      </c>
      <c r="I22" s="11" t="s">
        <v>397</v>
      </c>
      <c r="J22" s="11" t="s">
        <v>397</v>
      </c>
    </row>
    <row r="23" spans="1:10" ht="12" customHeight="1">
      <c r="A23" s="2" t="str">
        <f>"Nov "&amp;RIGHT(A6,4)</f>
        <v>Nov 2011</v>
      </c>
      <c r="B23" s="11" t="s">
        <v>397</v>
      </c>
      <c r="C23" s="11" t="s">
        <v>397</v>
      </c>
      <c r="D23" s="11" t="s">
        <v>397</v>
      </c>
      <c r="E23" s="11" t="s">
        <v>397</v>
      </c>
      <c r="F23" s="11" t="s">
        <v>397</v>
      </c>
      <c r="G23" s="11" t="s">
        <v>397</v>
      </c>
      <c r="H23" s="11" t="s">
        <v>397</v>
      </c>
      <c r="I23" s="11" t="s">
        <v>397</v>
      </c>
      <c r="J23" s="11" t="s">
        <v>397</v>
      </c>
    </row>
    <row r="24" spans="1:10" ht="12" customHeight="1">
      <c r="A24" s="2" t="str">
        <f>"Dec "&amp;RIGHT(A6,4)</f>
        <v>Dec 2011</v>
      </c>
      <c r="B24" s="11">
        <v>850</v>
      </c>
      <c r="C24" s="11">
        <v>130452</v>
      </c>
      <c r="D24" s="11">
        <v>880974</v>
      </c>
      <c r="E24" s="11">
        <v>20555</v>
      </c>
      <c r="F24" s="11">
        <v>57536</v>
      </c>
      <c r="G24" s="11">
        <v>2612612</v>
      </c>
      <c r="H24" s="11">
        <v>21405</v>
      </c>
      <c r="I24" s="11">
        <v>187988</v>
      </c>
      <c r="J24" s="11">
        <v>3493586</v>
      </c>
    </row>
    <row r="25" spans="1:10" ht="12" customHeight="1">
      <c r="A25" s="2" t="str">
        <f>"Jan "&amp;RIGHT(A6,4)+1</f>
        <v>Jan 2012</v>
      </c>
      <c r="B25" s="11" t="s">
        <v>397</v>
      </c>
      <c r="C25" s="11" t="s">
        <v>397</v>
      </c>
      <c r="D25" s="11" t="s">
        <v>397</v>
      </c>
      <c r="E25" s="11" t="s">
        <v>397</v>
      </c>
      <c r="F25" s="11" t="s">
        <v>397</v>
      </c>
      <c r="G25" s="11" t="s">
        <v>397</v>
      </c>
      <c r="H25" s="11" t="s">
        <v>397</v>
      </c>
      <c r="I25" s="11" t="s">
        <v>397</v>
      </c>
      <c r="J25" s="11" t="s">
        <v>397</v>
      </c>
    </row>
    <row r="26" spans="1:10" ht="12" customHeight="1">
      <c r="A26" s="2" t="str">
        <f>"Feb "&amp;RIGHT(A6,4)+1</f>
        <v>Feb 2012</v>
      </c>
      <c r="B26" s="11" t="s">
        <v>397</v>
      </c>
      <c r="C26" s="11" t="s">
        <v>397</v>
      </c>
      <c r="D26" s="11" t="s">
        <v>397</v>
      </c>
      <c r="E26" s="11" t="s">
        <v>397</v>
      </c>
      <c r="F26" s="11" t="s">
        <v>397</v>
      </c>
      <c r="G26" s="11" t="s">
        <v>397</v>
      </c>
      <c r="H26" s="11" t="s">
        <v>397</v>
      </c>
      <c r="I26" s="11" t="s">
        <v>397</v>
      </c>
      <c r="J26" s="11" t="s">
        <v>397</v>
      </c>
    </row>
    <row r="27" spans="1:10" ht="12" customHeight="1">
      <c r="A27" s="2" t="str">
        <f>"Mar "&amp;RIGHT(A6,4)+1</f>
        <v>Mar 2012</v>
      </c>
      <c r="B27" s="11">
        <v>807</v>
      </c>
      <c r="C27" s="11">
        <v>123532</v>
      </c>
      <c r="D27" s="11">
        <v>871966</v>
      </c>
      <c r="E27" s="11">
        <v>19262</v>
      </c>
      <c r="F27" s="11">
        <v>51457</v>
      </c>
      <c r="G27" s="11">
        <v>2414375</v>
      </c>
      <c r="H27" s="11">
        <v>20069</v>
      </c>
      <c r="I27" s="11">
        <v>174989</v>
      </c>
      <c r="J27" s="11">
        <v>3286341</v>
      </c>
    </row>
    <row r="28" spans="1:10" ht="12" customHeight="1">
      <c r="A28" s="2" t="str">
        <f>"Apr "&amp;RIGHT(A6,4)+1</f>
        <v>Apr 2012</v>
      </c>
      <c r="B28" s="11" t="s">
        <v>397</v>
      </c>
      <c r="C28" s="11" t="s">
        <v>397</v>
      </c>
      <c r="D28" s="11" t="s">
        <v>397</v>
      </c>
      <c r="E28" s="11" t="s">
        <v>397</v>
      </c>
      <c r="F28" s="11" t="s">
        <v>397</v>
      </c>
      <c r="G28" s="11" t="s">
        <v>397</v>
      </c>
      <c r="H28" s="11" t="s">
        <v>397</v>
      </c>
      <c r="I28" s="11" t="s">
        <v>397</v>
      </c>
      <c r="J28" s="11" t="s">
        <v>397</v>
      </c>
    </row>
    <row r="29" spans="1:10" ht="12" customHeight="1">
      <c r="A29" s="2" t="str">
        <f>"May "&amp;RIGHT(A6,4)+1</f>
        <v>May 2012</v>
      </c>
      <c r="B29" s="11" t="s">
        <v>397</v>
      </c>
      <c r="C29" s="11" t="s">
        <v>397</v>
      </c>
      <c r="D29" s="11" t="s">
        <v>397</v>
      </c>
      <c r="E29" s="11" t="s">
        <v>397</v>
      </c>
      <c r="F29" s="11" t="s">
        <v>397</v>
      </c>
      <c r="G29" s="11" t="s">
        <v>397</v>
      </c>
      <c r="H29" s="11" t="s">
        <v>397</v>
      </c>
      <c r="I29" s="11" t="s">
        <v>397</v>
      </c>
      <c r="J29" s="11" t="s">
        <v>397</v>
      </c>
    </row>
    <row r="30" spans="1:10" ht="12" customHeight="1">
      <c r="A30" s="2" t="str">
        <f>"Jun "&amp;RIGHT(A6,4)+1</f>
        <v>Jun 2012</v>
      </c>
      <c r="B30" s="11" t="s">
        <v>397</v>
      </c>
      <c r="C30" s="11" t="s">
        <v>397</v>
      </c>
      <c r="D30" s="11" t="s">
        <v>397</v>
      </c>
      <c r="E30" s="11" t="s">
        <v>397</v>
      </c>
      <c r="F30" s="11" t="s">
        <v>397</v>
      </c>
      <c r="G30" s="11" t="s">
        <v>397</v>
      </c>
      <c r="H30" s="11" t="s">
        <v>397</v>
      </c>
      <c r="I30" s="11" t="s">
        <v>397</v>
      </c>
      <c r="J30" s="11" t="s">
        <v>397</v>
      </c>
    </row>
    <row r="31" spans="1:10" ht="12" customHeight="1">
      <c r="A31" s="2" t="str">
        <f>"Jul "&amp;RIGHT(A6,4)+1</f>
        <v>Jul 2012</v>
      </c>
      <c r="B31" s="11" t="s">
        <v>397</v>
      </c>
      <c r="C31" s="11" t="s">
        <v>397</v>
      </c>
      <c r="D31" s="11" t="s">
        <v>397</v>
      </c>
      <c r="E31" s="11" t="s">
        <v>397</v>
      </c>
      <c r="F31" s="11" t="s">
        <v>397</v>
      </c>
      <c r="G31" s="11" t="s">
        <v>397</v>
      </c>
      <c r="H31" s="11" t="s">
        <v>397</v>
      </c>
      <c r="I31" s="11" t="s">
        <v>397</v>
      </c>
      <c r="J31" s="11" t="s">
        <v>397</v>
      </c>
    </row>
    <row r="32" spans="1:10" ht="12" customHeight="1">
      <c r="A32" s="2" t="str">
        <f>"Aug "&amp;RIGHT(A6,4)+1</f>
        <v>Aug 2012</v>
      </c>
      <c r="B32" s="11" t="s">
        <v>397</v>
      </c>
      <c r="C32" s="11" t="s">
        <v>397</v>
      </c>
      <c r="D32" s="11" t="s">
        <v>397</v>
      </c>
      <c r="E32" s="11" t="s">
        <v>397</v>
      </c>
      <c r="F32" s="11" t="s">
        <v>397</v>
      </c>
      <c r="G32" s="11" t="s">
        <v>397</v>
      </c>
      <c r="H32" s="11" t="s">
        <v>397</v>
      </c>
      <c r="I32" s="11" t="s">
        <v>397</v>
      </c>
      <c r="J32" s="11" t="s">
        <v>397</v>
      </c>
    </row>
    <row r="33" spans="1:10" ht="12" customHeight="1">
      <c r="A33" s="2" t="str">
        <f>"Sep "&amp;RIGHT(A6,4)+1</f>
        <v>Sep 2012</v>
      </c>
      <c r="B33" s="11" t="s">
        <v>397</v>
      </c>
      <c r="C33" s="11" t="s">
        <v>397</v>
      </c>
      <c r="D33" s="11" t="s">
        <v>397</v>
      </c>
      <c r="E33" s="11" t="s">
        <v>397</v>
      </c>
      <c r="F33" s="11" t="s">
        <v>397</v>
      </c>
      <c r="G33" s="11" t="s">
        <v>397</v>
      </c>
      <c r="H33" s="11" t="s">
        <v>397</v>
      </c>
      <c r="I33" s="11" t="s">
        <v>397</v>
      </c>
      <c r="J33" s="11" t="s">
        <v>397</v>
      </c>
    </row>
    <row r="34" spans="1:10" ht="12" customHeight="1">
      <c r="A34" s="12" t="s">
        <v>57</v>
      </c>
      <c r="B34" s="13">
        <v>828.5</v>
      </c>
      <c r="C34" s="13">
        <v>126992</v>
      </c>
      <c r="D34" s="13">
        <v>876470</v>
      </c>
      <c r="E34" s="13">
        <v>19908.5</v>
      </c>
      <c r="F34" s="13">
        <v>54496.5</v>
      </c>
      <c r="G34" s="13">
        <v>2513493.5</v>
      </c>
      <c r="H34" s="13">
        <v>20737</v>
      </c>
      <c r="I34" s="13">
        <v>181488.5</v>
      </c>
      <c r="J34" s="13">
        <v>3389963.5</v>
      </c>
    </row>
    <row r="35" spans="1:10" ht="12" customHeight="1">
      <c r="A35" s="14" t="str">
        <f>"Total "&amp;MID(A20,7,LEN(A20)-13)&amp;" Months"</f>
        <v>Total 6 Months</v>
      </c>
      <c r="B35" s="15">
        <v>828.5</v>
      </c>
      <c r="C35" s="15">
        <v>126992</v>
      </c>
      <c r="D35" s="15">
        <v>876470</v>
      </c>
      <c r="E35" s="15">
        <v>19908.5</v>
      </c>
      <c r="F35" s="15">
        <v>54496.5</v>
      </c>
      <c r="G35" s="15">
        <v>2513493.5</v>
      </c>
      <c r="H35" s="15">
        <v>20737</v>
      </c>
      <c r="I35" s="15">
        <v>181488.5</v>
      </c>
      <c r="J35" s="15">
        <v>3389963.5</v>
      </c>
    </row>
    <row r="36" spans="1:10" ht="12" customHeight="1">
      <c r="A36" s="33"/>
      <c r="B36" s="33"/>
      <c r="C36" s="33"/>
      <c r="D36" s="33"/>
      <c r="E36" s="33"/>
      <c r="F36" s="33"/>
      <c r="G36" s="33"/>
      <c r="H36" s="33"/>
      <c r="I36" s="33"/>
      <c r="J36" s="33"/>
    </row>
    <row r="37" spans="1:10" ht="99.95" customHeight="1">
      <c r="A37" s="53" t="s">
        <v>106</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J5"/>
    <mergeCell ref="A36:J36"/>
    <mergeCell ref="A37:J37"/>
    <mergeCell ref="A1:I1"/>
    <mergeCell ref="A2:I2"/>
    <mergeCell ref="A3:A4"/>
    <mergeCell ref="B3:D3"/>
    <mergeCell ref="E3:G3"/>
    <mergeCell ref="H3:J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3.xml><?xml version="1.0" encoding="utf-8"?>
<worksheet xmlns="http://schemas.openxmlformats.org/spreadsheetml/2006/main" xmlns:r="http://schemas.openxmlformats.org/officeDocument/2006/relationships">
  <sheetPr codeName="Sheet16">
    <pageSetUpPr fitToPage="1"/>
  </sheetPr>
  <dimension ref="A1:J200"/>
  <sheetViews>
    <sheetView showGridLines="0" workbookViewId="0">
      <pane activePane="bottomRight" state="frozen"/>
      <selection sqref="A1:I1"/>
    </sheetView>
  </sheetViews>
  <sheetFormatPr defaultRowHeight="12.75"/>
  <cols>
    <col min="1" max="10" width="11.42578125" customWidth="1"/>
  </cols>
  <sheetData>
    <row r="1" spans="1:10" ht="12" customHeight="1">
      <c r="A1" s="42" t="s">
        <v>394</v>
      </c>
      <c r="B1" s="42"/>
      <c r="C1" s="42"/>
      <c r="D1" s="42"/>
      <c r="E1" s="42"/>
      <c r="F1" s="42"/>
      <c r="G1" s="42"/>
      <c r="H1" s="42"/>
      <c r="I1" s="42"/>
      <c r="J1" s="2" t="s">
        <v>395</v>
      </c>
    </row>
    <row r="2" spans="1:10" ht="12" customHeight="1">
      <c r="A2" s="44" t="s">
        <v>229</v>
      </c>
      <c r="B2" s="44"/>
      <c r="C2" s="44"/>
      <c r="D2" s="44"/>
      <c r="E2" s="44"/>
      <c r="F2" s="44"/>
      <c r="G2" s="44"/>
      <c r="H2" s="44"/>
      <c r="I2" s="44"/>
      <c r="J2" s="1"/>
    </row>
    <row r="3" spans="1:10" ht="24" customHeight="1">
      <c r="A3" s="46" t="s">
        <v>52</v>
      </c>
      <c r="B3" s="48" t="s">
        <v>228</v>
      </c>
      <c r="C3" s="54"/>
      <c r="D3" s="49"/>
      <c r="E3" s="48" t="s">
        <v>230</v>
      </c>
      <c r="F3" s="54"/>
      <c r="G3" s="49"/>
      <c r="H3" s="48" t="s">
        <v>231</v>
      </c>
      <c r="I3" s="54"/>
      <c r="J3" s="54"/>
    </row>
    <row r="4" spans="1:10" ht="24" customHeight="1">
      <c r="A4" s="47"/>
      <c r="B4" s="10" t="s">
        <v>105</v>
      </c>
      <c r="C4" s="10" t="s">
        <v>103</v>
      </c>
      <c r="D4" s="10" t="s">
        <v>104</v>
      </c>
      <c r="E4" s="10" t="s">
        <v>105</v>
      </c>
      <c r="F4" s="10" t="s">
        <v>103</v>
      </c>
      <c r="G4" s="10" t="s">
        <v>104</v>
      </c>
      <c r="H4" s="10" t="s">
        <v>105</v>
      </c>
      <c r="I4" s="10" t="s">
        <v>103</v>
      </c>
      <c r="J4" s="9" t="s">
        <v>104</v>
      </c>
    </row>
    <row r="5" spans="1:10" ht="12" customHeight="1">
      <c r="A5" s="1"/>
      <c r="B5" s="33" t="str">
        <f>REPT("-",101)&amp;" Number "&amp;REPT("-",101)</f>
        <v>----------------------------------------------------------------------------------------------------- Number -----------------------------------------------------------------------------------------------------</v>
      </c>
      <c r="C5" s="33"/>
      <c r="D5" s="33"/>
      <c r="E5" s="33"/>
      <c r="F5" s="33"/>
      <c r="G5" s="33"/>
      <c r="H5" s="33"/>
      <c r="I5" s="33"/>
      <c r="J5" s="33"/>
    </row>
    <row r="6" spans="1:10" ht="12" customHeight="1">
      <c r="A6" s="3" t="s">
        <v>396</v>
      </c>
    </row>
    <row r="7" spans="1:10" ht="12" customHeight="1">
      <c r="A7" s="2" t="str">
        <f>"Oct "&amp;RIGHT(A6,4)-1</f>
        <v>Oct 2010</v>
      </c>
      <c r="B7" s="11">
        <v>8441</v>
      </c>
      <c r="C7" s="11">
        <v>15756</v>
      </c>
      <c r="D7" s="11">
        <v>807517</v>
      </c>
      <c r="E7" s="11">
        <v>1172</v>
      </c>
      <c r="F7" s="11">
        <v>4411</v>
      </c>
      <c r="G7" s="11">
        <v>133584</v>
      </c>
      <c r="H7" s="11">
        <v>1597</v>
      </c>
      <c r="I7" s="11">
        <v>14162</v>
      </c>
      <c r="J7" s="11">
        <v>545896</v>
      </c>
    </row>
    <row r="8" spans="1:10" ht="12" customHeight="1">
      <c r="A8" s="2" t="str">
        <f>"Nov "&amp;RIGHT(A6,4)-1</f>
        <v>Nov 2010</v>
      </c>
      <c r="B8" s="11" t="s">
        <v>397</v>
      </c>
      <c r="C8" s="11" t="s">
        <v>397</v>
      </c>
      <c r="D8" s="11" t="s">
        <v>397</v>
      </c>
      <c r="E8" s="11" t="s">
        <v>397</v>
      </c>
      <c r="F8" s="11" t="s">
        <v>397</v>
      </c>
      <c r="G8" s="11" t="s">
        <v>397</v>
      </c>
      <c r="H8" s="11" t="s">
        <v>397</v>
      </c>
      <c r="I8" s="11" t="s">
        <v>397</v>
      </c>
      <c r="J8" s="11" t="s">
        <v>397</v>
      </c>
    </row>
    <row r="9" spans="1:10" ht="12" customHeight="1">
      <c r="A9" s="2" t="str">
        <f>"Dec "&amp;RIGHT(A6,4)-1</f>
        <v>Dec 2010</v>
      </c>
      <c r="B9" s="11" t="s">
        <v>397</v>
      </c>
      <c r="C9" s="11" t="s">
        <v>397</v>
      </c>
      <c r="D9" s="11" t="s">
        <v>397</v>
      </c>
      <c r="E9" s="11" t="s">
        <v>397</v>
      </c>
      <c r="F9" s="11" t="s">
        <v>397</v>
      </c>
      <c r="G9" s="11" t="s">
        <v>397</v>
      </c>
      <c r="H9" s="11" t="s">
        <v>397</v>
      </c>
      <c r="I9" s="11" t="s">
        <v>397</v>
      </c>
      <c r="J9" s="11" t="s">
        <v>397</v>
      </c>
    </row>
    <row r="10" spans="1:10" ht="12" customHeight="1">
      <c r="A10" s="2" t="str">
        <f>"Jan "&amp;RIGHT(A6,4)</f>
        <v>Jan 2011</v>
      </c>
      <c r="B10" s="11" t="s">
        <v>397</v>
      </c>
      <c r="C10" s="11" t="s">
        <v>397</v>
      </c>
      <c r="D10" s="11" t="s">
        <v>397</v>
      </c>
      <c r="E10" s="11" t="s">
        <v>397</v>
      </c>
      <c r="F10" s="11" t="s">
        <v>397</v>
      </c>
      <c r="G10" s="11" t="s">
        <v>397</v>
      </c>
      <c r="H10" s="11" t="s">
        <v>397</v>
      </c>
      <c r="I10" s="11" t="s">
        <v>397</v>
      </c>
      <c r="J10" s="11" t="s">
        <v>397</v>
      </c>
    </row>
    <row r="11" spans="1:10" ht="12" customHeight="1">
      <c r="A11" s="2" t="str">
        <f>"Feb "&amp;RIGHT(A6,4)</f>
        <v>Feb 2011</v>
      </c>
      <c r="B11" s="11" t="s">
        <v>397</v>
      </c>
      <c r="C11" s="11" t="s">
        <v>397</v>
      </c>
      <c r="D11" s="11" t="s">
        <v>397</v>
      </c>
      <c r="E11" s="11" t="s">
        <v>397</v>
      </c>
      <c r="F11" s="11" t="s">
        <v>397</v>
      </c>
      <c r="G11" s="11" t="s">
        <v>397</v>
      </c>
      <c r="H11" s="11" t="s">
        <v>397</v>
      </c>
      <c r="I11" s="11" t="s">
        <v>397</v>
      </c>
      <c r="J11" s="11" t="s">
        <v>397</v>
      </c>
    </row>
    <row r="12" spans="1:10" ht="12" customHeight="1">
      <c r="A12" s="2" t="str">
        <f>"Mar "&amp;RIGHT(A6,4)</f>
        <v>Mar 2011</v>
      </c>
      <c r="B12" s="11">
        <v>8510</v>
      </c>
      <c r="C12" s="11">
        <v>15882</v>
      </c>
      <c r="D12" s="11">
        <v>824616</v>
      </c>
      <c r="E12" s="11">
        <v>1188</v>
      </c>
      <c r="F12" s="11">
        <v>3315</v>
      </c>
      <c r="G12" s="11">
        <v>132061</v>
      </c>
      <c r="H12" s="11">
        <v>1600</v>
      </c>
      <c r="I12" s="11">
        <v>13702</v>
      </c>
      <c r="J12" s="11">
        <v>547488</v>
      </c>
    </row>
    <row r="13" spans="1:10" ht="12" customHeight="1">
      <c r="A13" s="2" t="str">
        <f>"Apr "&amp;RIGHT(A6,4)</f>
        <v>Apr 2011</v>
      </c>
      <c r="B13" s="11" t="s">
        <v>397</v>
      </c>
      <c r="C13" s="11" t="s">
        <v>397</v>
      </c>
      <c r="D13" s="11" t="s">
        <v>397</v>
      </c>
      <c r="E13" s="11" t="s">
        <v>397</v>
      </c>
      <c r="F13" s="11" t="s">
        <v>397</v>
      </c>
      <c r="G13" s="11" t="s">
        <v>397</v>
      </c>
      <c r="H13" s="11" t="s">
        <v>397</v>
      </c>
      <c r="I13" s="11" t="s">
        <v>397</v>
      </c>
      <c r="J13" s="11" t="s">
        <v>397</v>
      </c>
    </row>
    <row r="14" spans="1:10" ht="12" customHeight="1">
      <c r="A14" s="2" t="str">
        <f>"May "&amp;RIGHT(A6,4)</f>
        <v>May 2011</v>
      </c>
      <c r="B14" s="11" t="s">
        <v>397</v>
      </c>
      <c r="C14" s="11" t="s">
        <v>397</v>
      </c>
      <c r="D14" s="11" t="s">
        <v>397</v>
      </c>
      <c r="E14" s="11" t="s">
        <v>397</v>
      </c>
      <c r="F14" s="11" t="s">
        <v>397</v>
      </c>
      <c r="G14" s="11" t="s">
        <v>397</v>
      </c>
      <c r="H14" s="11" t="s">
        <v>397</v>
      </c>
      <c r="I14" s="11" t="s">
        <v>397</v>
      </c>
      <c r="J14" s="11" t="s">
        <v>397</v>
      </c>
    </row>
    <row r="15" spans="1:10" ht="12" customHeight="1">
      <c r="A15" s="2" t="str">
        <f>"Jun "&amp;RIGHT(A6,4)</f>
        <v>Jun 2011</v>
      </c>
      <c r="B15" s="11" t="s">
        <v>397</v>
      </c>
      <c r="C15" s="11" t="s">
        <v>397</v>
      </c>
      <c r="D15" s="11" t="s">
        <v>397</v>
      </c>
      <c r="E15" s="11" t="s">
        <v>397</v>
      </c>
      <c r="F15" s="11" t="s">
        <v>397</v>
      </c>
      <c r="G15" s="11" t="s">
        <v>397</v>
      </c>
      <c r="H15" s="11" t="s">
        <v>397</v>
      </c>
      <c r="I15" s="11" t="s">
        <v>397</v>
      </c>
      <c r="J15" s="11" t="s">
        <v>397</v>
      </c>
    </row>
    <row r="16" spans="1:10" ht="12" customHeight="1">
      <c r="A16" s="2" t="str">
        <f>"Jul "&amp;RIGHT(A6,4)</f>
        <v>Jul 2011</v>
      </c>
      <c r="B16" s="11" t="s">
        <v>397</v>
      </c>
      <c r="C16" s="11" t="s">
        <v>397</v>
      </c>
      <c r="D16" s="11" t="s">
        <v>397</v>
      </c>
      <c r="E16" s="11" t="s">
        <v>397</v>
      </c>
      <c r="F16" s="11" t="s">
        <v>397</v>
      </c>
      <c r="G16" s="11" t="s">
        <v>397</v>
      </c>
      <c r="H16" s="11" t="s">
        <v>397</v>
      </c>
      <c r="I16" s="11" t="s">
        <v>397</v>
      </c>
      <c r="J16" s="11" t="s">
        <v>397</v>
      </c>
    </row>
    <row r="17" spans="1:10" ht="12" customHeight="1">
      <c r="A17" s="2" t="str">
        <f>"Aug "&amp;RIGHT(A6,4)</f>
        <v>Aug 2011</v>
      </c>
      <c r="B17" s="11" t="s">
        <v>397</v>
      </c>
      <c r="C17" s="11" t="s">
        <v>397</v>
      </c>
      <c r="D17" s="11" t="s">
        <v>397</v>
      </c>
      <c r="E17" s="11" t="s">
        <v>397</v>
      </c>
      <c r="F17" s="11" t="s">
        <v>397</v>
      </c>
      <c r="G17" s="11" t="s">
        <v>397</v>
      </c>
      <c r="H17" s="11" t="s">
        <v>397</v>
      </c>
      <c r="I17" s="11" t="s">
        <v>397</v>
      </c>
      <c r="J17" s="11" t="s">
        <v>397</v>
      </c>
    </row>
    <row r="18" spans="1:10" ht="12" customHeight="1">
      <c r="A18" s="2" t="str">
        <f>"Sep "&amp;RIGHT(A6,4)</f>
        <v>Sep 2011</v>
      </c>
      <c r="B18" s="11" t="s">
        <v>397</v>
      </c>
      <c r="C18" s="11" t="s">
        <v>397</v>
      </c>
      <c r="D18" s="11" t="s">
        <v>397</v>
      </c>
      <c r="E18" s="11" t="s">
        <v>397</v>
      </c>
      <c r="F18" s="11" t="s">
        <v>397</v>
      </c>
      <c r="G18" s="11" t="s">
        <v>397</v>
      </c>
      <c r="H18" s="11" t="s">
        <v>397</v>
      </c>
      <c r="I18" s="11" t="s">
        <v>397</v>
      </c>
      <c r="J18" s="11" t="s">
        <v>397</v>
      </c>
    </row>
    <row r="19" spans="1:10" ht="12" customHeight="1">
      <c r="A19" s="12" t="s">
        <v>57</v>
      </c>
      <c r="B19" s="13">
        <v>8475.5</v>
      </c>
      <c r="C19" s="13">
        <v>15819</v>
      </c>
      <c r="D19" s="13">
        <v>816066.5</v>
      </c>
      <c r="E19" s="13">
        <v>1180</v>
      </c>
      <c r="F19" s="13">
        <v>3863</v>
      </c>
      <c r="G19" s="13">
        <v>132822.5</v>
      </c>
      <c r="H19" s="13">
        <v>1598.5</v>
      </c>
      <c r="I19" s="13">
        <v>13932</v>
      </c>
      <c r="J19" s="13">
        <v>546692</v>
      </c>
    </row>
    <row r="20" spans="1:10" ht="12" customHeight="1">
      <c r="A20" s="14" t="s">
        <v>398</v>
      </c>
      <c r="B20" s="15">
        <v>8475.5</v>
      </c>
      <c r="C20" s="15">
        <v>15819</v>
      </c>
      <c r="D20" s="15">
        <v>816066.5</v>
      </c>
      <c r="E20" s="15">
        <v>1180</v>
      </c>
      <c r="F20" s="15">
        <v>3863</v>
      </c>
      <c r="G20" s="15">
        <v>132822.5</v>
      </c>
      <c r="H20" s="15">
        <v>1598.5</v>
      </c>
      <c r="I20" s="15">
        <v>13932</v>
      </c>
      <c r="J20" s="15">
        <v>546692</v>
      </c>
    </row>
    <row r="21" spans="1:10" ht="12" customHeight="1">
      <c r="A21" s="3" t="str">
        <f>"FY "&amp;RIGHT(A6,4)+1</f>
        <v>FY 2012</v>
      </c>
    </row>
    <row r="22" spans="1:10" ht="12" customHeight="1">
      <c r="A22" s="2" t="str">
        <f>"Oct "&amp;RIGHT(A6,4)</f>
        <v>Oct 2011</v>
      </c>
      <c r="B22" s="11">
        <v>8058</v>
      </c>
      <c r="C22" s="11">
        <v>13660</v>
      </c>
      <c r="D22" s="11">
        <v>695024</v>
      </c>
      <c r="E22" s="11">
        <v>1144</v>
      </c>
      <c r="F22" s="11">
        <v>3982</v>
      </c>
      <c r="G22" s="11">
        <v>115172</v>
      </c>
      <c r="H22" s="11">
        <v>1610</v>
      </c>
      <c r="I22" s="11">
        <v>17447</v>
      </c>
      <c r="J22" s="11">
        <v>658591</v>
      </c>
    </row>
    <row r="23" spans="1:10" ht="12" customHeight="1">
      <c r="A23" s="2" t="str">
        <f>"Nov "&amp;RIGHT(A6,4)</f>
        <v>Nov 2011</v>
      </c>
      <c r="B23" s="11" t="s">
        <v>397</v>
      </c>
      <c r="C23" s="11" t="s">
        <v>397</v>
      </c>
      <c r="D23" s="11" t="s">
        <v>397</v>
      </c>
      <c r="E23" s="11" t="s">
        <v>397</v>
      </c>
      <c r="F23" s="11" t="s">
        <v>397</v>
      </c>
      <c r="G23" s="11" t="s">
        <v>397</v>
      </c>
      <c r="H23" s="11" t="s">
        <v>397</v>
      </c>
      <c r="I23" s="11" t="s">
        <v>397</v>
      </c>
      <c r="J23" s="11" t="s">
        <v>397</v>
      </c>
    </row>
    <row r="24" spans="1:10" ht="12" customHeight="1">
      <c r="A24" s="2" t="str">
        <f>"Dec "&amp;RIGHT(A6,4)</f>
        <v>Dec 2011</v>
      </c>
      <c r="B24" s="11" t="s">
        <v>397</v>
      </c>
      <c r="C24" s="11" t="s">
        <v>397</v>
      </c>
      <c r="D24" s="11" t="s">
        <v>397</v>
      </c>
      <c r="E24" s="11" t="s">
        <v>397</v>
      </c>
      <c r="F24" s="11" t="s">
        <v>397</v>
      </c>
      <c r="G24" s="11" t="s">
        <v>397</v>
      </c>
      <c r="H24" s="11" t="s">
        <v>397</v>
      </c>
      <c r="I24" s="11" t="s">
        <v>397</v>
      </c>
      <c r="J24" s="11" t="s">
        <v>397</v>
      </c>
    </row>
    <row r="25" spans="1:10" ht="12" customHeight="1">
      <c r="A25" s="2" t="str">
        <f>"Jan "&amp;RIGHT(A6,4)+1</f>
        <v>Jan 2012</v>
      </c>
      <c r="B25" s="11" t="s">
        <v>397</v>
      </c>
      <c r="C25" s="11" t="s">
        <v>397</v>
      </c>
      <c r="D25" s="11" t="s">
        <v>397</v>
      </c>
      <c r="E25" s="11" t="s">
        <v>397</v>
      </c>
      <c r="F25" s="11" t="s">
        <v>397</v>
      </c>
      <c r="G25" s="11" t="s">
        <v>397</v>
      </c>
      <c r="H25" s="11" t="s">
        <v>397</v>
      </c>
      <c r="I25" s="11" t="s">
        <v>397</v>
      </c>
      <c r="J25" s="11" t="s">
        <v>397</v>
      </c>
    </row>
    <row r="26" spans="1:10" ht="12" customHeight="1">
      <c r="A26" s="2" t="str">
        <f>"Feb "&amp;RIGHT(A6,4)+1</f>
        <v>Feb 2012</v>
      </c>
      <c r="B26" s="11" t="s">
        <v>397</v>
      </c>
      <c r="C26" s="11" t="s">
        <v>397</v>
      </c>
      <c r="D26" s="11" t="s">
        <v>397</v>
      </c>
      <c r="E26" s="11" t="s">
        <v>397</v>
      </c>
      <c r="F26" s="11" t="s">
        <v>397</v>
      </c>
      <c r="G26" s="11" t="s">
        <v>397</v>
      </c>
      <c r="H26" s="11" t="s">
        <v>397</v>
      </c>
      <c r="I26" s="11" t="s">
        <v>397</v>
      </c>
      <c r="J26" s="11" t="s">
        <v>397</v>
      </c>
    </row>
    <row r="27" spans="1:10" ht="12" customHeight="1">
      <c r="A27" s="2" t="str">
        <f>"Mar "&amp;RIGHT(A6,4)+1</f>
        <v>Mar 2012</v>
      </c>
      <c r="B27" s="11">
        <v>7715</v>
      </c>
      <c r="C27" s="11">
        <v>12293</v>
      </c>
      <c r="D27" s="11">
        <v>612039</v>
      </c>
      <c r="E27" s="11">
        <v>1056</v>
      </c>
      <c r="F27" s="11">
        <v>2451</v>
      </c>
      <c r="G27" s="11">
        <v>92117</v>
      </c>
      <c r="H27" s="11">
        <v>1419</v>
      </c>
      <c r="I27" s="11">
        <v>11340</v>
      </c>
      <c r="J27" s="11">
        <v>464762</v>
      </c>
    </row>
    <row r="28" spans="1:10" ht="12" customHeight="1">
      <c r="A28" s="2" t="str">
        <f>"Apr "&amp;RIGHT(A6,4)+1</f>
        <v>Apr 2012</v>
      </c>
      <c r="B28" s="11" t="s">
        <v>397</v>
      </c>
      <c r="C28" s="11" t="s">
        <v>397</v>
      </c>
      <c r="D28" s="11" t="s">
        <v>397</v>
      </c>
      <c r="E28" s="11" t="s">
        <v>397</v>
      </c>
      <c r="F28" s="11" t="s">
        <v>397</v>
      </c>
      <c r="G28" s="11" t="s">
        <v>397</v>
      </c>
      <c r="H28" s="11" t="s">
        <v>397</v>
      </c>
      <c r="I28" s="11" t="s">
        <v>397</v>
      </c>
      <c r="J28" s="11" t="s">
        <v>397</v>
      </c>
    </row>
    <row r="29" spans="1:10" ht="12" customHeight="1">
      <c r="A29" s="2" t="str">
        <f>"May "&amp;RIGHT(A6,4)+1</f>
        <v>May 2012</v>
      </c>
      <c r="B29" s="11" t="s">
        <v>397</v>
      </c>
      <c r="C29" s="11" t="s">
        <v>397</v>
      </c>
      <c r="D29" s="11" t="s">
        <v>397</v>
      </c>
      <c r="E29" s="11" t="s">
        <v>397</v>
      </c>
      <c r="F29" s="11" t="s">
        <v>397</v>
      </c>
      <c r="G29" s="11" t="s">
        <v>397</v>
      </c>
      <c r="H29" s="11" t="s">
        <v>397</v>
      </c>
      <c r="I29" s="11" t="s">
        <v>397</v>
      </c>
      <c r="J29" s="11" t="s">
        <v>397</v>
      </c>
    </row>
    <row r="30" spans="1:10" ht="12" customHeight="1">
      <c r="A30" s="2" t="str">
        <f>"Jun "&amp;RIGHT(A6,4)+1</f>
        <v>Jun 2012</v>
      </c>
      <c r="B30" s="11" t="s">
        <v>397</v>
      </c>
      <c r="C30" s="11" t="s">
        <v>397</v>
      </c>
      <c r="D30" s="11" t="s">
        <v>397</v>
      </c>
      <c r="E30" s="11" t="s">
        <v>397</v>
      </c>
      <c r="F30" s="11" t="s">
        <v>397</v>
      </c>
      <c r="G30" s="11" t="s">
        <v>397</v>
      </c>
      <c r="H30" s="11" t="s">
        <v>397</v>
      </c>
      <c r="I30" s="11" t="s">
        <v>397</v>
      </c>
      <c r="J30" s="11" t="s">
        <v>397</v>
      </c>
    </row>
    <row r="31" spans="1:10" ht="12" customHeight="1">
      <c r="A31" s="2" t="str">
        <f>"Jul "&amp;RIGHT(A6,4)+1</f>
        <v>Jul 2012</v>
      </c>
      <c r="B31" s="11" t="s">
        <v>397</v>
      </c>
      <c r="C31" s="11" t="s">
        <v>397</v>
      </c>
      <c r="D31" s="11" t="s">
        <v>397</v>
      </c>
      <c r="E31" s="11" t="s">
        <v>397</v>
      </c>
      <c r="F31" s="11" t="s">
        <v>397</v>
      </c>
      <c r="G31" s="11" t="s">
        <v>397</v>
      </c>
      <c r="H31" s="11" t="s">
        <v>397</v>
      </c>
      <c r="I31" s="11" t="s">
        <v>397</v>
      </c>
      <c r="J31" s="11" t="s">
        <v>397</v>
      </c>
    </row>
    <row r="32" spans="1:10" ht="12" customHeight="1">
      <c r="A32" s="2" t="str">
        <f>"Aug "&amp;RIGHT(A6,4)+1</f>
        <v>Aug 2012</v>
      </c>
      <c r="B32" s="11" t="s">
        <v>397</v>
      </c>
      <c r="C32" s="11" t="s">
        <v>397</v>
      </c>
      <c r="D32" s="11" t="s">
        <v>397</v>
      </c>
      <c r="E32" s="11" t="s">
        <v>397</v>
      </c>
      <c r="F32" s="11" t="s">
        <v>397</v>
      </c>
      <c r="G32" s="11" t="s">
        <v>397</v>
      </c>
      <c r="H32" s="11" t="s">
        <v>397</v>
      </c>
      <c r="I32" s="11" t="s">
        <v>397</v>
      </c>
      <c r="J32" s="11" t="s">
        <v>397</v>
      </c>
    </row>
    <row r="33" spans="1:10" ht="12" customHeight="1">
      <c r="A33" s="2" t="str">
        <f>"Sep "&amp;RIGHT(A6,4)+1</f>
        <v>Sep 2012</v>
      </c>
      <c r="B33" s="11" t="s">
        <v>397</v>
      </c>
      <c r="C33" s="11" t="s">
        <v>397</v>
      </c>
      <c r="D33" s="11" t="s">
        <v>397</v>
      </c>
      <c r="E33" s="11" t="s">
        <v>397</v>
      </c>
      <c r="F33" s="11" t="s">
        <v>397</v>
      </c>
      <c r="G33" s="11" t="s">
        <v>397</v>
      </c>
      <c r="H33" s="11" t="s">
        <v>397</v>
      </c>
      <c r="I33" s="11" t="s">
        <v>397</v>
      </c>
      <c r="J33" s="11" t="s">
        <v>397</v>
      </c>
    </row>
    <row r="34" spans="1:10" ht="12" customHeight="1">
      <c r="A34" s="12" t="s">
        <v>57</v>
      </c>
      <c r="B34" s="13">
        <v>7886.5</v>
      </c>
      <c r="C34" s="13">
        <v>12976.5</v>
      </c>
      <c r="D34" s="13">
        <v>653531.5</v>
      </c>
      <c r="E34" s="13">
        <v>1100</v>
      </c>
      <c r="F34" s="13">
        <v>3216.5</v>
      </c>
      <c r="G34" s="13">
        <v>103644.5</v>
      </c>
      <c r="H34" s="13">
        <v>1514.5</v>
      </c>
      <c r="I34" s="13">
        <v>14393.5</v>
      </c>
      <c r="J34" s="13">
        <v>561676.5</v>
      </c>
    </row>
    <row r="35" spans="1:10" ht="12" customHeight="1">
      <c r="A35" s="14" t="str">
        <f>"Total "&amp;MID(A20,7,LEN(A20)-13)&amp;" Months"</f>
        <v>Total 6 Months</v>
      </c>
      <c r="B35" s="15">
        <v>7886.5</v>
      </c>
      <c r="C35" s="15">
        <v>12976.5</v>
      </c>
      <c r="D35" s="15">
        <v>653531.5</v>
      </c>
      <c r="E35" s="15">
        <v>1100</v>
      </c>
      <c r="F35" s="15">
        <v>3216.5</v>
      </c>
      <c r="G35" s="15">
        <v>103644.5</v>
      </c>
      <c r="H35" s="15">
        <v>1514.5</v>
      </c>
      <c r="I35" s="15">
        <v>14393.5</v>
      </c>
      <c r="J35" s="15">
        <v>561676.5</v>
      </c>
    </row>
    <row r="36" spans="1:10" ht="12" customHeight="1">
      <c r="A36" s="33"/>
      <c r="B36" s="33"/>
      <c r="C36" s="33"/>
      <c r="D36" s="33"/>
      <c r="E36" s="33"/>
      <c r="F36" s="33"/>
      <c r="G36" s="33"/>
      <c r="H36" s="33"/>
      <c r="I36" s="33"/>
      <c r="J36" s="33"/>
    </row>
    <row r="37" spans="1:10" ht="69.95" customHeight="1">
      <c r="A37" s="53" t="s">
        <v>107</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J5"/>
    <mergeCell ref="A36:J36"/>
    <mergeCell ref="A37:J37"/>
    <mergeCell ref="A1:I1"/>
    <mergeCell ref="A2:I2"/>
    <mergeCell ref="A3:A4"/>
    <mergeCell ref="B3:D3"/>
    <mergeCell ref="E3:G3"/>
    <mergeCell ref="H3:J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4.xml><?xml version="1.0" encoding="utf-8"?>
<worksheet xmlns="http://schemas.openxmlformats.org/spreadsheetml/2006/main" xmlns:r="http://schemas.openxmlformats.org/officeDocument/2006/relationships">
  <sheetPr codeName="Sheet17">
    <pageSetUpPr fitToPage="1"/>
  </sheetPr>
  <dimension ref="A1:K200"/>
  <sheetViews>
    <sheetView showGridLines="0" workbookViewId="0">
      <pane activePane="bottomRight" state="frozen"/>
      <selection sqref="A1:J1"/>
    </sheetView>
  </sheetViews>
  <sheetFormatPr defaultRowHeight="12.75"/>
  <cols>
    <col min="1" max="1" width="12.85546875" customWidth="1"/>
    <col min="2" max="11" width="11.42578125" customWidth="1"/>
  </cols>
  <sheetData>
    <row r="1" spans="1:11" ht="12" customHeight="1">
      <c r="A1" s="42" t="s">
        <v>394</v>
      </c>
      <c r="B1" s="42"/>
      <c r="C1" s="42"/>
      <c r="D1" s="42"/>
      <c r="E1" s="42"/>
      <c r="F1" s="42"/>
      <c r="G1" s="42"/>
      <c r="H1" s="42"/>
      <c r="I1" s="42"/>
      <c r="J1" s="42"/>
      <c r="K1" s="2" t="s">
        <v>395</v>
      </c>
    </row>
    <row r="2" spans="1:11" ht="12" customHeight="1">
      <c r="A2" s="44" t="s">
        <v>108</v>
      </c>
      <c r="B2" s="44"/>
      <c r="C2" s="44"/>
      <c r="D2" s="44"/>
      <c r="E2" s="44"/>
      <c r="F2" s="44"/>
      <c r="G2" s="44"/>
      <c r="H2" s="44"/>
      <c r="I2" s="44"/>
      <c r="J2" s="44"/>
      <c r="K2" s="1"/>
    </row>
    <row r="3" spans="1:11" ht="24" customHeight="1">
      <c r="A3" s="46" t="s">
        <v>52</v>
      </c>
      <c r="B3" s="48" t="s">
        <v>109</v>
      </c>
      <c r="C3" s="54"/>
      <c r="D3" s="54"/>
      <c r="E3" s="54"/>
      <c r="F3" s="49"/>
      <c r="G3" s="48" t="s">
        <v>110</v>
      </c>
      <c r="H3" s="54"/>
      <c r="I3" s="54"/>
      <c r="J3" s="54"/>
      <c r="K3" s="54"/>
    </row>
    <row r="4" spans="1:11" ht="24" customHeight="1">
      <c r="A4" s="47"/>
      <c r="B4" s="10" t="s">
        <v>111</v>
      </c>
      <c r="C4" s="10" t="s">
        <v>112</v>
      </c>
      <c r="D4" s="10" t="s">
        <v>113</v>
      </c>
      <c r="E4" s="10" t="s">
        <v>114</v>
      </c>
      <c r="F4" s="10" t="s">
        <v>57</v>
      </c>
      <c r="G4" s="10" t="s">
        <v>111</v>
      </c>
      <c r="H4" s="10" t="s">
        <v>112</v>
      </c>
      <c r="I4" s="10" t="s">
        <v>113</v>
      </c>
      <c r="J4" s="10" t="s">
        <v>114</v>
      </c>
      <c r="K4" s="9" t="s">
        <v>57</v>
      </c>
    </row>
    <row r="5" spans="1:11" ht="12" customHeight="1">
      <c r="A5" s="1"/>
      <c r="B5" s="33" t="str">
        <f>REPT("-",112)&amp;" Number "&amp;REPT("-",112)</f>
        <v>---------------------------------------------------------------------------------------------------------------- Number ----------------------------------------------------------------------------------------------------------------</v>
      </c>
      <c r="C5" s="33"/>
      <c r="D5" s="33"/>
      <c r="E5" s="33"/>
      <c r="F5" s="33"/>
      <c r="G5" s="33"/>
      <c r="H5" s="33"/>
      <c r="I5" s="33"/>
      <c r="J5" s="33"/>
      <c r="K5" s="33"/>
    </row>
    <row r="6" spans="1:11" ht="12" customHeight="1">
      <c r="A6" s="3" t="s">
        <v>396</v>
      </c>
    </row>
    <row r="7" spans="1:11" ht="12" customHeight="1">
      <c r="A7" s="2" t="str">
        <f>"Oct "&amp;RIGHT(A6,4)-1</f>
        <v>Oct 2010</v>
      </c>
      <c r="B7" s="11">
        <v>11508930</v>
      </c>
      <c r="C7" s="11">
        <v>12086322</v>
      </c>
      <c r="D7" s="11">
        <v>6200407</v>
      </c>
      <c r="E7" s="11">
        <v>18456041</v>
      </c>
      <c r="F7" s="11">
        <v>48251700</v>
      </c>
      <c r="G7" s="11">
        <v>29155228</v>
      </c>
      <c r="H7" s="11">
        <v>34984052</v>
      </c>
      <c r="I7" s="11">
        <v>5743482</v>
      </c>
      <c r="J7" s="11">
        <v>44428704</v>
      </c>
      <c r="K7" s="11">
        <v>114311466</v>
      </c>
    </row>
    <row r="8" spans="1:11" ht="12" customHeight="1">
      <c r="A8" s="2" t="str">
        <f>"Nov "&amp;RIGHT(A6,4)-1</f>
        <v>Nov 2010</v>
      </c>
      <c r="B8" s="11">
        <v>10993180</v>
      </c>
      <c r="C8" s="11">
        <v>11840007</v>
      </c>
      <c r="D8" s="11">
        <v>5941053</v>
      </c>
      <c r="E8" s="11">
        <v>17715578</v>
      </c>
      <c r="F8" s="11">
        <v>46489818</v>
      </c>
      <c r="G8" s="11">
        <v>27424285</v>
      </c>
      <c r="H8" s="11">
        <v>33067089</v>
      </c>
      <c r="I8" s="11">
        <v>5800381</v>
      </c>
      <c r="J8" s="11">
        <v>41696390</v>
      </c>
      <c r="K8" s="11">
        <v>107988145</v>
      </c>
    </row>
    <row r="9" spans="1:11" ht="12" customHeight="1">
      <c r="A9" s="2" t="str">
        <f>"Dec "&amp;RIGHT(A6,4)-1</f>
        <v>Dec 2010</v>
      </c>
      <c r="B9" s="11">
        <v>10840444</v>
      </c>
      <c r="C9" s="11">
        <v>12594915</v>
      </c>
      <c r="D9" s="11">
        <v>6037684</v>
      </c>
      <c r="E9" s="11">
        <v>17751040</v>
      </c>
      <c r="F9" s="11">
        <v>47224083</v>
      </c>
      <c r="G9" s="11">
        <v>24021686</v>
      </c>
      <c r="H9" s="11">
        <v>30001603</v>
      </c>
      <c r="I9" s="11">
        <v>5071486</v>
      </c>
      <c r="J9" s="11">
        <v>36720059</v>
      </c>
      <c r="K9" s="11">
        <v>95814834</v>
      </c>
    </row>
    <row r="10" spans="1:11" ht="12" customHeight="1">
      <c r="A10" s="2" t="str">
        <f>"Jan "&amp;RIGHT(A6,4)</f>
        <v>Jan 2011</v>
      </c>
      <c r="B10" s="11">
        <v>11045670</v>
      </c>
      <c r="C10" s="11">
        <v>11966257</v>
      </c>
      <c r="D10" s="11">
        <v>5912783</v>
      </c>
      <c r="E10" s="11">
        <v>17777260</v>
      </c>
      <c r="F10" s="11">
        <v>46701970</v>
      </c>
      <c r="G10" s="11">
        <v>26156764</v>
      </c>
      <c r="H10" s="11">
        <v>32152921</v>
      </c>
      <c r="I10" s="11">
        <v>5770332</v>
      </c>
      <c r="J10" s="11">
        <v>40678765</v>
      </c>
      <c r="K10" s="11">
        <v>104758782</v>
      </c>
    </row>
    <row r="11" spans="1:11" ht="12" customHeight="1">
      <c r="A11" s="2" t="str">
        <f>"Feb "&amp;RIGHT(A6,4)</f>
        <v>Feb 2011</v>
      </c>
      <c r="B11" s="11">
        <v>10557941</v>
      </c>
      <c r="C11" s="11">
        <v>11508995</v>
      </c>
      <c r="D11" s="11">
        <v>5643192</v>
      </c>
      <c r="E11" s="11">
        <v>16952465</v>
      </c>
      <c r="F11" s="11">
        <v>44662593</v>
      </c>
      <c r="G11" s="11">
        <v>26146651</v>
      </c>
      <c r="H11" s="11">
        <v>32008283</v>
      </c>
      <c r="I11" s="11">
        <v>5564887</v>
      </c>
      <c r="J11" s="11">
        <v>40152857</v>
      </c>
      <c r="K11" s="11">
        <v>103872678</v>
      </c>
    </row>
    <row r="12" spans="1:11" ht="12" customHeight="1">
      <c r="A12" s="2" t="str">
        <f>"Mar "&amp;RIGHT(A6,4)</f>
        <v>Mar 2011</v>
      </c>
      <c r="B12" s="11">
        <v>12545808</v>
      </c>
      <c r="C12" s="11">
        <v>13748281</v>
      </c>
      <c r="D12" s="11">
        <v>6652966</v>
      </c>
      <c r="E12" s="11">
        <v>20114587</v>
      </c>
      <c r="F12" s="11">
        <v>53061642</v>
      </c>
      <c r="G12" s="11">
        <v>32430061</v>
      </c>
      <c r="H12" s="11">
        <v>40127941</v>
      </c>
      <c r="I12" s="11">
        <v>7030228</v>
      </c>
      <c r="J12" s="11">
        <v>49813979</v>
      </c>
      <c r="K12" s="11">
        <v>129402209</v>
      </c>
    </row>
    <row r="13" spans="1:11" ht="12" customHeight="1">
      <c r="A13" s="2" t="str">
        <f>"Apr "&amp;RIGHT(A6,4)</f>
        <v>Apr 2011</v>
      </c>
      <c r="B13" s="11">
        <v>11363090</v>
      </c>
      <c r="C13" s="11">
        <v>12811502</v>
      </c>
      <c r="D13" s="11">
        <v>6032221</v>
      </c>
      <c r="E13" s="11">
        <v>18330647</v>
      </c>
      <c r="F13" s="11">
        <v>48537460</v>
      </c>
      <c r="G13" s="11">
        <v>28971745</v>
      </c>
      <c r="H13" s="11">
        <v>35817104</v>
      </c>
      <c r="I13" s="11">
        <v>5662575</v>
      </c>
      <c r="J13" s="11">
        <v>44401899</v>
      </c>
      <c r="K13" s="11">
        <v>114853323</v>
      </c>
    </row>
    <row r="14" spans="1:11" ht="12" customHeight="1">
      <c r="A14" s="2" t="str">
        <f>"May "&amp;RIGHT(A6,4)</f>
        <v>May 2011</v>
      </c>
      <c r="B14" s="11">
        <v>11810853</v>
      </c>
      <c r="C14" s="11">
        <v>12960168</v>
      </c>
      <c r="D14" s="11">
        <v>6230863</v>
      </c>
      <c r="E14" s="11">
        <v>18918298</v>
      </c>
      <c r="F14" s="11">
        <v>49920182</v>
      </c>
      <c r="G14" s="11">
        <v>29487394</v>
      </c>
      <c r="H14" s="11">
        <v>36248564</v>
      </c>
      <c r="I14" s="11">
        <v>6369245</v>
      </c>
      <c r="J14" s="11">
        <v>45694834</v>
      </c>
      <c r="K14" s="11">
        <v>117800037</v>
      </c>
    </row>
    <row r="15" spans="1:11" ht="12" customHeight="1">
      <c r="A15" s="2" t="str">
        <f>"Jun "&amp;RIGHT(A6,4)</f>
        <v>Jun 2011</v>
      </c>
      <c r="B15" s="11">
        <v>11497779</v>
      </c>
      <c r="C15" s="11">
        <v>15539751</v>
      </c>
      <c r="D15" s="11">
        <v>6207745</v>
      </c>
      <c r="E15" s="11">
        <v>19011503</v>
      </c>
      <c r="F15" s="11">
        <v>52256778</v>
      </c>
      <c r="G15" s="11">
        <v>24688557</v>
      </c>
      <c r="H15" s="11">
        <v>32878573</v>
      </c>
      <c r="I15" s="11">
        <v>3889359</v>
      </c>
      <c r="J15" s="11">
        <v>36321157</v>
      </c>
      <c r="K15" s="11">
        <v>97777646</v>
      </c>
    </row>
    <row r="16" spans="1:11" ht="12" customHeight="1">
      <c r="A16" s="2" t="str">
        <f>"Jul "&amp;RIGHT(A6,4)</f>
        <v>Jul 2011</v>
      </c>
      <c r="B16" s="11">
        <v>9768268</v>
      </c>
      <c r="C16" s="11">
        <v>14412634</v>
      </c>
      <c r="D16" s="11">
        <v>5563938</v>
      </c>
      <c r="E16" s="11">
        <v>16630569</v>
      </c>
      <c r="F16" s="11">
        <v>46375409</v>
      </c>
      <c r="G16" s="11">
        <v>20529567</v>
      </c>
      <c r="H16" s="11">
        <v>28166811</v>
      </c>
      <c r="I16" s="11">
        <v>2400834</v>
      </c>
      <c r="J16" s="11">
        <v>29530829</v>
      </c>
      <c r="K16" s="11">
        <v>80628041</v>
      </c>
    </row>
    <row r="17" spans="1:11" ht="12" customHeight="1">
      <c r="A17" s="2" t="str">
        <f>"Aug "&amp;RIGHT(A6,4)</f>
        <v>Aug 2011</v>
      </c>
      <c r="B17" s="11">
        <v>11773708</v>
      </c>
      <c r="C17" s="11">
        <v>15460638</v>
      </c>
      <c r="D17" s="11">
        <v>6357015</v>
      </c>
      <c r="E17" s="11">
        <v>19291670</v>
      </c>
      <c r="F17" s="11">
        <v>52883031</v>
      </c>
      <c r="G17" s="11">
        <v>25143586</v>
      </c>
      <c r="H17" s="11">
        <v>32242057</v>
      </c>
      <c r="I17" s="11">
        <v>2949220</v>
      </c>
      <c r="J17" s="11">
        <v>37061588</v>
      </c>
      <c r="K17" s="11">
        <v>97396451</v>
      </c>
    </row>
    <row r="18" spans="1:11" ht="12" customHeight="1">
      <c r="A18" s="2" t="str">
        <f>"Sep "&amp;RIGHT(A6,4)</f>
        <v>Sep 2011</v>
      </c>
      <c r="B18" s="11">
        <v>11173054</v>
      </c>
      <c r="C18" s="11">
        <v>11635823</v>
      </c>
      <c r="D18" s="11">
        <v>6128696</v>
      </c>
      <c r="E18" s="11">
        <v>17899190</v>
      </c>
      <c r="F18" s="11">
        <v>46836763</v>
      </c>
      <c r="G18" s="11">
        <v>28770751</v>
      </c>
      <c r="H18" s="11">
        <v>33825908</v>
      </c>
      <c r="I18" s="11">
        <v>5154115</v>
      </c>
      <c r="J18" s="11">
        <v>43621676</v>
      </c>
      <c r="K18" s="11">
        <v>111372450</v>
      </c>
    </row>
    <row r="19" spans="1:11" ht="12" customHeight="1">
      <c r="A19" s="12" t="s">
        <v>57</v>
      </c>
      <c r="B19" s="13">
        <v>134878725</v>
      </c>
      <c r="C19" s="13">
        <v>156565293</v>
      </c>
      <c r="D19" s="13">
        <v>72908563</v>
      </c>
      <c r="E19" s="13">
        <v>218848848</v>
      </c>
      <c r="F19" s="13">
        <v>583201429</v>
      </c>
      <c r="G19" s="13">
        <v>322926275</v>
      </c>
      <c r="H19" s="13">
        <v>401520906</v>
      </c>
      <c r="I19" s="13">
        <v>61406144</v>
      </c>
      <c r="J19" s="13">
        <v>490122737</v>
      </c>
      <c r="K19" s="13">
        <v>1275976062</v>
      </c>
    </row>
    <row r="20" spans="1:11" ht="12" customHeight="1">
      <c r="A20" s="14" t="s">
        <v>398</v>
      </c>
      <c r="B20" s="15">
        <v>67491973</v>
      </c>
      <c r="C20" s="15">
        <v>73744777</v>
      </c>
      <c r="D20" s="15">
        <v>36388085</v>
      </c>
      <c r="E20" s="15">
        <v>108766971</v>
      </c>
      <c r="F20" s="15">
        <v>286391806</v>
      </c>
      <c r="G20" s="15">
        <v>165334675</v>
      </c>
      <c r="H20" s="15">
        <v>202341889</v>
      </c>
      <c r="I20" s="15">
        <v>34980796</v>
      </c>
      <c r="J20" s="15">
        <v>253490754</v>
      </c>
      <c r="K20" s="15">
        <v>656148114</v>
      </c>
    </row>
    <row r="21" spans="1:11" ht="12" customHeight="1">
      <c r="A21" s="3" t="str">
        <f>"FY "&amp;RIGHT(A6,4)+1</f>
        <v>FY 2012</v>
      </c>
    </row>
    <row r="22" spans="1:11" ht="12" customHeight="1">
      <c r="A22" s="2" t="str">
        <f>"Oct "&amp;RIGHT(A6,4)</f>
        <v>Oct 2011</v>
      </c>
      <c r="B22" s="11">
        <v>11119934</v>
      </c>
      <c r="C22" s="11">
        <v>11726496</v>
      </c>
      <c r="D22" s="11">
        <v>6103204</v>
      </c>
      <c r="E22" s="11">
        <v>17836071</v>
      </c>
      <c r="F22" s="11">
        <v>46785705</v>
      </c>
      <c r="G22" s="11">
        <v>29163597</v>
      </c>
      <c r="H22" s="11">
        <v>34995660</v>
      </c>
      <c r="I22" s="11">
        <v>6753264</v>
      </c>
      <c r="J22" s="11">
        <v>44576042</v>
      </c>
      <c r="K22" s="11">
        <v>115488563</v>
      </c>
    </row>
    <row r="23" spans="1:11" ht="12" customHeight="1">
      <c r="A23" s="2" t="str">
        <f>"Nov "&amp;RIGHT(A6,4)</f>
        <v>Nov 2011</v>
      </c>
      <c r="B23" s="11">
        <v>10702432</v>
      </c>
      <c r="C23" s="11">
        <v>11537810</v>
      </c>
      <c r="D23" s="11">
        <v>5939058</v>
      </c>
      <c r="E23" s="11">
        <v>17274396</v>
      </c>
      <c r="F23" s="11">
        <v>45453696</v>
      </c>
      <c r="G23" s="11">
        <v>27690661</v>
      </c>
      <c r="H23" s="11">
        <v>33267178</v>
      </c>
      <c r="I23" s="11">
        <v>6989580</v>
      </c>
      <c r="J23" s="11">
        <v>42215596</v>
      </c>
      <c r="K23" s="11">
        <v>110163015</v>
      </c>
    </row>
    <row r="24" spans="1:11" ht="12" customHeight="1">
      <c r="A24" s="2" t="str">
        <f>"Dec "&amp;RIGHT(A6,4)</f>
        <v>Dec 2011</v>
      </c>
      <c r="B24" s="11">
        <v>10342950</v>
      </c>
      <c r="C24" s="11">
        <v>12023607</v>
      </c>
      <c r="D24" s="11">
        <v>5951050</v>
      </c>
      <c r="E24" s="11">
        <v>17023451</v>
      </c>
      <c r="F24" s="11">
        <v>45341058</v>
      </c>
      <c r="G24" s="11">
        <v>24282931</v>
      </c>
      <c r="H24" s="11">
        <v>30163944</v>
      </c>
      <c r="I24" s="11">
        <v>6216322</v>
      </c>
      <c r="J24" s="11">
        <v>37400274</v>
      </c>
      <c r="K24" s="11">
        <v>98063471</v>
      </c>
    </row>
    <row r="25" spans="1:11" ht="12" customHeight="1">
      <c r="A25" s="2" t="str">
        <f>"Jan "&amp;RIGHT(A6,4)+1</f>
        <v>Jan 2012</v>
      </c>
      <c r="B25" s="11">
        <v>11079948</v>
      </c>
      <c r="C25" s="11">
        <v>12015220</v>
      </c>
      <c r="D25" s="11">
        <v>6038233</v>
      </c>
      <c r="E25" s="11">
        <v>17861572</v>
      </c>
      <c r="F25" s="11">
        <v>46994973</v>
      </c>
      <c r="G25" s="11">
        <v>28330119</v>
      </c>
      <c r="H25" s="11">
        <v>34414994</v>
      </c>
      <c r="I25" s="11">
        <v>6781896</v>
      </c>
      <c r="J25" s="11">
        <v>43859568</v>
      </c>
      <c r="K25" s="11">
        <v>113386577</v>
      </c>
    </row>
    <row r="26" spans="1:11" ht="12" customHeight="1">
      <c r="A26" s="2" t="str">
        <f>"Feb "&amp;RIGHT(A6,4)+1</f>
        <v>Feb 2012</v>
      </c>
      <c r="B26" s="11">
        <v>11003761</v>
      </c>
      <c r="C26" s="11">
        <v>11931004</v>
      </c>
      <c r="D26" s="11">
        <v>5934241</v>
      </c>
      <c r="E26" s="11">
        <v>17662341</v>
      </c>
      <c r="F26" s="11">
        <v>46531347</v>
      </c>
      <c r="G26" s="11">
        <v>29336898</v>
      </c>
      <c r="H26" s="11">
        <v>35580721</v>
      </c>
      <c r="I26" s="11">
        <v>6879923</v>
      </c>
      <c r="J26" s="11">
        <v>45040638</v>
      </c>
      <c r="K26" s="11">
        <v>116838180</v>
      </c>
    </row>
    <row r="27" spans="1:11" ht="12" customHeight="1">
      <c r="A27" s="2" t="str">
        <f>"Mar "&amp;RIGHT(A6,4)+1</f>
        <v>Mar 2012</v>
      </c>
      <c r="B27" s="11">
        <v>11794858</v>
      </c>
      <c r="C27" s="11">
        <v>12998499</v>
      </c>
      <c r="D27" s="11">
        <v>6379949</v>
      </c>
      <c r="E27" s="11">
        <v>18925698</v>
      </c>
      <c r="F27" s="11">
        <v>50099004</v>
      </c>
      <c r="G27" s="11">
        <v>31277681</v>
      </c>
      <c r="H27" s="11">
        <v>38467994</v>
      </c>
      <c r="I27" s="11">
        <v>7595564</v>
      </c>
      <c r="J27" s="11">
        <v>47851818</v>
      </c>
      <c r="K27" s="11">
        <v>125193057</v>
      </c>
    </row>
    <row r="28" spans="1:11" ht="12" customHeight="1">
      <c r="A28" s="2" t="str">
        <f>"Apr "&amp;RIGHT(A6,4)+1</f>
        <v>Apr 2012</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2012</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2012</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57</v>
      </c>
      <c r="B34" s="13">
        <v>66043883</v>
      </c>
      <c r="C34" s="13">
        <v>72232636</v>
      </c>
      <c r="D34" s="13">
        <v>36345735</v>
      </c>
      <c r="E34" s="13">
        <v>106583529</v>
      </c>
      <c r="F34" s="13">
        <v>281205783</v>
      </c>
      <c r="G34" s="13">
        <v>170081887</v>
      </c>
      <c r="H34" s="13">
        <v>206890491</v>
      </c>
      <c r="I34" s="13">
        <v>41216549</v>
      </c>
      <c r="J34" s="13">
        <v>260943936</v>
      </c>
      <c r="K34" s="13">
        <v>679132863</v>
      </c>
    </row>
    <row r="35" spans="1:11" ht="12" customHeight="1">
      <c r="A35" s="14" t="str">
        <f>"Total "&amp;MID(A20,7,LEN(A20)-13)&amp;" Months"</f>
        <v>Total 6 Months</v>
      </c>
      <c r="B35" s="15">
        <v>66043883</v>
      </c>
      <c r="C35" s="15">
        <v>72232636</v>
      </c>
      <c r="D35" s="15">
        <v>36345735</v>
      </c>
      <c r="E35" s="15">
        <v>106583529</v>
      </c>
      <c r="F35" s="15">
        <v>281205783</v>
      </c>
      <c r="G35" s="15">
        <v>170081887</v>
      </c>
      <c r="H35" s="15">
        <v>206890491</v>
      </c>
      <c r="I35" s="15">
        <v>41216549</v>
      </c>
      <c r="J35" s="15">
        <v>260943936</v>
      </c>
      <c r="K35" s="15">
        <v>679132863</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6">
    <mergeCell ref="B5:K5"/>
    <mergeCell ref="A1:J1"/>
    <mergeCell ref="A2:J2"/>
    <mergeCell ref="A3:A4"/>
    <mergeCell ref="B3:F3"/>
    <mergeCell ref="G3:K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I200"/>
  <sheetViews>
    <sheetView showGridLines="0" workbookViewId="0">
      <pane activePane="bottomRight" state="frozen"/>
      <selection activeCell="A2" sqref="A2:H2"/>
    </sheetView>
  </sheetViews>
  <sheetFormatPr defaultRowHeight="12.75"/>
  <cols>
    <col min="1" max="1" width="12.85546875" customWidth="1"/>
    <col min="2" max="9" width="11.42578125" customWidth="1"/>
  </cols>
  <sheetData>
    <row r="1" spans="1:9" ht="12" customHeight="1">
      <c r="A1" s="42" t="s">
        <v>394</v>
      </c>
      <c r="B1" s="42"/>
      <c r="C1" s="42"/>
      <c r="D1" s="42"/>
      <c r="E1" s="42"/>
      <c r="F1" s="42"/>
      <c r="G1" s="42"/>
      <c r="H1" s="42"/>
      <c r="I1" s="2" t="s">
        <v>395</v>
      </c>
    </row>
    <row r="2" spans="1:9" ht="12" customHeight="1">
      <c r="A2" s="44" t="s">
        <v>347</v>
      </c>
      <c r="B2" s="44"/>
      <c r="C2" s="44"/>
      <c r="D2" s="44"/>
      <c r="E2" s="44"/>
      <c r="F2" s="44"/>
      <c r="G2" s="44"/>
      <c r="H2" s="44"/>
      <c r="I2" s="1"/>
    </row>
    <row r="3" spans="1:9" ht="24" customHeight="1">
      <c r="A3" s="46" t="s">
        <v>52</v>
      </c>
      <c r="B3" s="48" t="s">
        <v>111</v>
      </c>
      <c r="C3" s="54"/>
      <c r="D3" s="54"/>
      <c r="E3" s="49"/>
      <c r="F3" s="48" t="s">
        <v>112</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REPT("-",89)&amp;" Number "&amp;REPT("-",89)</f>
        <v>----------------------------------------------------------------------------------------- Number -----------------------------------------------------------------------------------------</v>
      </c>
      <c r="C5" s="33"/>
      <c r="D5" s="33"/>
      <c r="E5" s="33"/>
      <c r="F5" s="33"/>
      <c r="G5" s="33"/>
      <c r="H5" s="33"/>
      <c r="I5" s="33"/>
    </row>
    <row r="6" spans="1:9" ht="12" customHeight="1">
      <c r="A6" s="3" t="s">
        <v>396</v>
      </c>
    </row>
    <row r="7" spans="1:9" ht="12" customHeight="1">
      <c r="A7" s="2" t="str">
        <f>"Oct "&amp;RIGHT(A6,4)-1</f>
        <v>Oct 2010</v>
      </c>
      <c r="B7" s="11">
        <v>31609317</v>
      </c>
      <c r="C7" s="11">
        <v>1732291</v>
      </c>
      <c r="D7" s="11">
        <v>7322550</v>
      </c>
      <c r="E7" s="11">
        <v>40664158</v>
      </c>
      <c r="F7" s="11">
        <v>36051527</v>
      </c>
      <c r="G7" s="11">
        <v>2102505</v>
      </c>
      <c r="H7" s="11">
        <v>8916342</v>
      </c>
      <c r="I7" s="11">
        <v>47070374</v>
      </c>
    </row>
    <row r="8" spans="1:9" ht="12" customHeight="1">
      <c r="A8" s="2" t="str">
        <f>"Nov "&amp;RIGHT(A6,4)-1</f>
        <v>Nov 2010</v>
      </c>
      <c r="B8" s="11">
        <v>29778526</v>
      </c>
      <c r="C8" s="11">
        <v>1653086</v>
      </c>
      <c r="D8" s="11">
        <v>6985853</v>
      </c>
      <c r="E8" s="11">
        <v>38417465</v>
      </c>
      <c r="F8" s="11">
        <v>34345057</v>
      </c>
      <c r="G8" s="11">
        <v>2015896</v>
      </c>
      <c r="H8" s="11">
        <v>8546143</v>
      </c>
      <c r="I8" s="11">
        <v>44907096</v>
      </c>
    </row>
    <row r="9" spans="1:9" ht="12" customHeight="1">
      <c r="A9" s="2" t="str">
        <f>"Dec "&amp;RIGHT(A6,4)-1</f>
        <v>Dec 2010</v>
      </c>
      <c r="B9" s="11">
        <v>26923810</v>
      </c>
      <c r="C9" s="11">
        <v>1531466</v>
      </c>
      <c r="D9" s="11">
        <v>6406854</v>
      </c>
      <c r="E9" s="11">
        <v>34862130</v>
      </c>
      <c r="F9" s="11">
        <v>32446365</v>
      </c>
      <c r="G9" s="11">
        <v>1948173</v>
      </c>
      <c r="H9" s="11">
        <v>8201980</v>
      </c>
      <c r="I9" s="11">
        <v>42596518</v>
      </c>
    </row>
    <row r="10" spans="1:9" ht="12" customHeight="1">
      <c r="A10" s="2" t="str">
        <f>"Jan "&amp;RIGHT(A6,4)</f>
        <v>Jan 2011</v>
      </c>
      <c r="B10" s="11">
        <v>28755608</v>
      </c>
      <c r="C10" s="11">
        <v>1603531</v>
      </c>
      <c r="D10" s="11">
        <v>6843295</v>
      </c>
      <c r="E10" s="11">
        <v>37202434</v>
      </c>
      <c r="F10" s="11">
        <v>33540461</v>
      </c>
      <c r="G10" s="11">
        <v>1994265</v>
      </c>
      <c r="H10" s="11">
        <v>8584452</v>
      </c>
      <c r="I10" s="11">
        <v>44119178</v>
      </c>
    </row>
    <row r="11" spans="1:9" ht="12" customHeight="1">
      <c r="A11" s="2" t="str">
        <f>"Feb "&amp;RIGHT(A6,4)</f>
        <v>Feb 2011</v>
      </c>
      <c r="B11" s="11">
        <v>28358268</v>
      </c>
      <c r="C11" s="11">
        <v>1600242</v>
      </c>
      <c r="D11" s="11">
        <v>6746082</v>
      </c>
      <c r="E11" s="11">
        <v>36704592</v>
      </c>
      <c r="F11" s="11">
        <v>33067712</v>
      </c>
      <c r="G11" s="11">
        <v>1989916</v>
      </c>
      <c r="H11" s="11">
        <v>8459650</v>
      </c>
      <c r="I11" s="11">
        <v>43517278</v>
      </c>
    </row>
    <row r="12" spans="1:9" ht="12" customHeight="1">
      <c r="A12" s="2" t="str">
        <f>"Mar "&amp;RIGHT(A6,4)</f>
        <v>Mar 2011</v>
      </c>
      <c r="B12" s="11">
        <v>34577093</v>
      </c>
      <c r="C12" s="11">
        <v>1988656</v>
      </c>
      <c r="D12" s="11">
        <v>8410120</v>
      </c>
      <c r="E12" s="11">
        <v>44975869</v>
      </c>
      <c r="F12" s="11">
        <v>40777079</v>
      </c>
      <c r="G12" s="11">
        <v>2499072</v>
      </c>
      <c r="H12" s="11">
        <v>10600071</v>
      </c>
      <c r="I12" s="11">
        <v>53876222</v>
      </c>
    </row>
    <row r="13" spans="1:9" ht="12" customHeight="1">
      <c r="A13" s="2" t="str">
        <f>"Apr "&amp;RIGHT(A6,4)</f>
        <v>Apr 2011</v>
      </c>
      <c r="B13" s="11">
        <v>30890600</v>
      </c>
      <c r="C13" s="11">
        <v>1789135</v>
      </c>
      <c r="D13" s="11">
        <v>7655100</v>
      </c>
      <c r="E13" s="11">
        <v>40334835</v>
      </c>
      <c r="F13" s="11">
        <v>36700104</v>
      </c>
      <c r="G13" s="11">
        <v>2250926</v>
      </c>
      <c r="H13" s="11">
        <v>9677576</v>
      </c>
      <c r="I13" s="11">
        <v>48628606</v>
      </c>
    </row>
    <row r="14" spans="1:9" ht="12" customHeight="1">
      <c r="A14" s="2" t="str">
        <f>"May "&amp;RIGHT(A6,4)</f>
        <v>May 2011</v>
      </c>
      <c r="B14" s="11">
        <v>31460537</v>
      </c>
      <c r="C14" s="11">
        <v>1867132</v>
      </c>
      <c r="D14" s="11">
        <v>7970578</v>
      </c>
      <c r="E14" s="11">
        <v>41298247</v>
      </c>
      <c r="F14" s="11">
        <v>36917656</v>
      </c>
      <c r="G14" s="11">
        <v>2324432</v>
      </c>
      <c r="H14" s="11">
        <v>9966644</v>
      </c>
      <c r="I14" s="11">
        <v>49208732</v>
      </c>
    </row>
    <row r="15" spans="1:9" ht="12" customHeight="1">
      <c r="A15" s="2" t="str">
        <f>"Jun "&amp;RIGHT(A6,4)</f>
        <v>Jun 2011</v>
      </c>
      <c r="B15" s="11">
        <v>26534227</v>
      </c>
      <c r="C15" s="11">
        <v>1795864</v>
      </c>
      <c r="D15" s="11">
        <v>7856245</v>
      </c>
      <c r="E15" s="11">
        <v>36186336</v>
      </c>
      <c r="F15" s="11">
        <v>35351745</v>
      </c>
      <c r="G15" s="11">
        <v>2429777</v>
      </c>
      <c r="H15" s="11">
        <v>10636802</v>
      </c>
      <c r="I15" s="11">
        <v>48418324</v>
      </c>
    </row>
    <row r="16" spans="1:9" ht="12" customHeight="1">
      <c r="A16" s="2" t="str">
        <f>"Jul "&amp;RIGHT(A6,4)</f>
        <v>Jul 2011</v>
      </c>
      <c r="B16" s="11">
        <v>22064818</v>
      </c>
      <c r="C16" s="11">
        <v>1525443</v>
      </c>
      <c r="D16" s="11">
        <v>6707574</v>
      </c>
      <c r="E16" s="11">
        <v>30297835</v>
      </c>
      <c r="F16" s="11">
        <v>31138022</v>
      </c>
      <c r="G16" s="11">
        <v>2113564</v>
      </c>
      <c r="H16" s="11">
        <v>9327859</v>
      </c>
      <c r="I16" s="11">
        <v>42579445</v>
      </c>
    </row>
    <row r="17" spans="1:9" ht="12" customHeight="1">
      <c r="A17" s="2" t="str">
        <f>"Aug "&amp;RIGHT(A6,4)</f>
        <v>Aug 2011</v>
      </c>
      <c r="B17" s="11">
        <v>27277383</v>
      </c>
      <c r="C17" s="11">
        <v>1758505</v>
      </c>
      <c r="D17" s="11">
        <v>7881406</v>
      </c>
      <c r="E17" s="11">
        <v>36917294</v>
      </c>
      <c r="F17" s="11">
        <v>35033422</v>
      </c>
      <c r="G17" s="11">
        <v>2299990</v>
      </c>
      <c r="H17" s="11">
        <v>10369283</v>
      </c>
      <c r="I17" s="11">
        <v>47702695</v>
      </c>
    </row>
    <row r="18" spans="1:9" ht="12" customHeight="1">
      <c r="A18" s="2" t="str">
        <f>"Sep "&amp;RIGHT(A6,4)</f>
        <v>Sep 2011</v>
      </c>
      <c r="B18" s="11">
        <v>30813929</v>
      </c>
      <c r="C18" s="11">
        <v>1682789</v>
      </c>
      <c r="D18" s="11">
        <v>7447087</v>
      </c>
      <c r="E18" s="11">
        <v>39943805</v>
      </c>
      <c r="F18" s="11">
        <v>34575332</v>
      </c>
      <c r="G18" s="11">
        <v>1997949</v>
      </c>
      <c r="H18" s="11">
        <v>8888450</v>
      </c>
      <c r="I18" s="11">
        <v>45461731</v>
      </c>
    </row>
    <row r="19" spans="1:9" ht="12" customHeight="1">
      <c r="A19" s="12" t="s">
        <v>57</v>
      </c>
      <c r="B19" s="13">
        <v>349044116</v>
      </c>
      <c r="C19" s="13">
        <v>20528140</v>
      </c>
      <c r="D19" s="13">
        <v>88232744</v>
      </c>
      <c r="E19" s="13">
        <v>457805000</v>
      </c>
      <c r="F19" s="13">
        <v>419944482</v>
      </c>
      <c r="G19" s="13">
        <v>25966465</v>
      </c>
      <c r="H19" s="13">
        <v>112175252</v>
      </c>
      <c r="I19" s="13">
        <v>558086199</v>
      </c>
    </row>
    <row r="20" spans="1:9" ht="12" customHeight="1">
      <c r="A20" s="14" t="s">
        <v>398</v>
      </c>
      <c r="B20" s="15">
        <v>180002622</v>
      </c>
      <c r="C20" s="15">
        <v>10109272</v>
      </c>
      <c r="D20" s="15">
        <v>42714754</v>
      </c>
      <c r="E20" s="15">
        <v>232826648</v>
      </c>
      <c r="F20" s="15">
        <v>210228201</v>
      </c>
      <c r="G20" s="15">
        <v>12549827</v>
      </c>
      <c r="H20" s="15">
        <v>53308638</v>
      </c>
      <c r="I20" s="15">
        <v>276086666</v>
      </c>
    </row>
    <row r="21" spans="1:9" ht="12" customHeight="1">
      <c r="A21" s="3" t="str">
        <f>"FY "&amp;RIGHT(A6,4)+1</f>
        <v>FY 2012</v>
      </c>
    </row>
    <row r="22" spans="1:9" ht="12" customHeight="1">
      <c r="A22" s="2" t="str">
        <f>"Oct "&amp;RIGHT(A6,4)</f>
        <v>Oct 2011</v>
      </c>
      <c r="B22" s="11">
        <v>31245461</v>
      </c>
      <c r="C22" s="11">
        <v>1668943</v>
      </c>
      <c r="D22" s="11">
        <v>7369127</v>
      </c>
      <c r="E22" s="11">
        <v>40283531</v>
      </c>
      <c r="F22" s="11">
        <v>35756952</v>
      </c>
      <c r="G22" s="11">
        <v>2020688</v>
      </c>
      <c r="H22" s="11">
        <v>8944516</v>
      </c>
      <c r="I22" s="11">
        <v>46722156</v>
      </c>
    </row>
    <row r="23" spans="1:9" ht="12" customHeight="1">
      <c r="A23" s="2" t="str">
        <f>"Nov "&amp;RIGHT(A6,4)</f>
        <v>Nov 2011</v>
      </c>
      <c r="B23" s="11">
        <v>29681161</v>
      </c>
      <c r="C23" s="11">
        <v>1610657</v>
      </c>
      <c r="D23" s="11">
        <v>7101275</v>
      </c>
      <c r="E23" s="11">
        <v>38393093</v>
      </c>
      <c r="F23" s="11">
        <v>34221511</v>
      </c>
      <c r="G23" s="11">
        <v>1954850</v>
      </c>
      <c r="H23" s="11">
        <v>8628627</v>
      </c>
      <c r="I23" s="11">
        <v>44804988</v>
      </c>
    </row>
    <row r="24" spans="1:9" ht="12" customHeight="1">
      <c r="A24" s="2" t="str">
        <f>"Dec "&amp;RIGHT(A6,4)</f>
        <v>Dec 2011</v>
      </c>
      <c r="B24" s="11">
        <v>26596585</v>
      </c>
      <c r="C24" s="11">
        <v>1494441</v>
      </c>
      <c r="D24" s="11">
        <v>6534855</v>
      </c>
      <c r="E24" s="11">
        <v>34625881</v>
      </c>
      <c r="F24" s="11">
        <v>32037077</v>
      </c>
      <c r="G24" s="11">
        <v>1881841</v>
      </c>
      <c r="H24" s="11">
        <v>8268633</v>
      </c>
      <c r="I24" s="11">
        <v>42187551</v>
      </c>
    </row>
    <row r="25" spans="1:9" ht="12" customHeight="1">
      <c r="A25" s="2" t="str">
        <f>"Jan "&amp;RIGHT(A6,4)+1</f>
        <v>Jan 2012</v>
      </c>
      <c r="B25" s="11">
        <v>30371477</v>
      </c>
      <c r="C25" s="11">
        <v>1660330</v>
      </c>
      <c r="D25" s="11">
        <v>7378260</v>
      </c>
      <c r="E25" s="11">
        <v>39410067</v>
      </c>
      <c r="F25" s="11">
        <v>35279514</v>
      </c>
      <c r="G25" s="11">
        <v>2039248</v>
      </c>
      <c r="H25" s="11">
        <v>9111452</v>
      </c>
      <c r="I25" s="11">
        <v>46430214</v>
      </c>
    </row>
    <row r="26" spans="1:9" ht="12" customHeight="1">
      <c r="A26" s="2" t="str">
        <f>"Feb "&amp;RIGHT(A6,4)+1</f>
        <v>Feb 2012</v>
      </c>
      <c r="B26" s="11">
        <v>31007691</v>
      </c>
      <c r="C26" s="11">
        <v>1735546</v>
      </c>
      <c r="D26" s="11">
        <v>7597422</v>
      </c>
      <c r="E26" s="11">
        <v>40340659</v>
      </c>
      <c r="F26" s="11">
        <v>36050766</v>
      </c>
      <c r="G26" s="11">
        <v>2114418</v>
      </c>
      <c r="H26" s="11">
        <v>9346541</v>
      </c>
      <c r="I26" s="11">
        <v>47511725</v>
      </c>
    </row>
    <row r="27" spans="1:9" ht="12" customHeight="1">
      <c r="A27" s="2" t="str">
        <f>"Mar "&amp;RIGHT(A6,4)+1</f>
        <v>Mar 2012</v>
      </c>
      <c r="B27" s="11">
        <v>33052797</v>
      </c>
      <c r="C27" s="11">
        <v>1884443</v>
      </c>
      <c r="D27" s="11">
        <v>8135299</v>
      </c>
      <c r="E27" s="11">
        <v>43072539</v>
      </c>
      <c r="F27" s="11">
        <v>38969025</v>
      </c>
      <c r="G27" s="11">
        <v>2353507</v>
      </c>
      <c r="H27" s="11">
        <v>10143961</v>
      </c>
      <c r="I27" s="11">
        <v>51466493</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181955172</v>
      </c>
      <c r="C34" s="13">
        <v>10054360</v>
      </c>
      <c r="D34" s="13">
        <v>44116238</v>
      </c>
      <c r="E34" s="13">
        <v>236125770</v>
      </c>
      <c r="F34" s="13">
        <v>212314845</v>
      </c>
      <c r="G34" s="13">
        <v>12364552</v>
      </c>
      <c r="H34" s="13">
        <v>54443730</v>
      </c>
      <c r="I34" s="13">
        <v>279123127</v>
      </c>
    </row>
    <row r="35" spans="1:9" ht="12" customHeight="1">
      <c r="A35" s="14" t="str">
        <f>"Total "&amp;MID(A20,7,LEN(A20)-13)&amp;" Months"</f>
        <v>Total 6 Months</v>
      </c>
      <c r="B35" s="15">
        <v>181955172</v>
      </c>
      <c r="C35" s="15">
        <v>10054360</v>
      </c>
      <c r="D35" s="15">
        <v>44116238</v>
      </c>
      <c r="E35" s="15">
        <v>236125770</v>
      </c>
      <c r="F35" s="15">
        <v>212314845</v>
      </c>
      <c r="G35" s="15">
        <v>12364552</v>
      </c>
      <c r="H35" s="15">
        <v>54443730</v>
      </c>
      <c r="I35" s="15">
        <v>279123127</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6">
    <mergeCell ref="B5:I5"/>
    <mergeCell ref="A1:H1"/>
    <mergeCell ref="A2:H2"/>
    <mergeCell ref="A3:A4"/>
    <mergeCell ref="B3:E3"/>
    <mergeCell ref="F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6.xml><?xml version="1.0" encoding="utf-8"?>
<worksheet xmlns="http://schemas.openxmlformats.org/spreadsheetml/2006/main" xmlns:r="http://schemas.openxmlformats.org/officeDocument/2006/relationships">
  <sheetPr codeName="Sheet19">
    <pageSetUpPr fitToPage="1"/>
  </sheetPr>
  <dimension ref="A1:I200"/>
  <sheetViews>
    <sheetView showGridLines="0" workbookViewId="0">
      <pane activePane="bottomRight" state="frozen"/>
      <selection sqref="A1:H1"/>
    </sheetView>
  </sheetViews>
  <sheetFormatPr defaultRowHeight="12.75"/>
  <cols>
    <col min="1" max="1" width="12.85546875" customWidth="1"/>
    <col min="2" max="9" width="11.42578125" customWidth="1"/>
  </cols>
  <sheetData>
    <row r="1" spans="1:9" ht="12" customHeight="1">
      <c r="A1" s="42" t="s">
        <v>394</v>
      </c>
      <c r="B1" s="42"/>
      <c r="C1" s="42"/>
      <c r="D1" s="42"/>
      <c r="E1" s="42"/>
      <c r="F1" s="42"/>
      <c r="G1" s="42"/>
      <c r="H1" s="42"/>
      <c r="I1" s="2" t="s">
        <v>395</v>
      </c>
    </row>
    <row r="2" spans="1:9" ht="12" customHeight="1">
      <c r="A2" s="44" t="s">
        <v>115</v>
      </c>
      <c r="B2" s="44"/>
      <c r="C2" s="44"/>
      <c r="D2" s="44"/>
      <c r="E2" s="44"/>
      <c r="F2" s="44"/>
      <c r="G2" s="44"/>
      <c r="H2" s="44"/>
      <c r="I2" s="1"/>
    </row>
    <row r="3" spans="1:9" ht="24" customHeight="1">
      <c r="A3" s="46" t="s">
        <v>52</v>
      </c>
      <c r="B3" s="48" t="s">
        <v>113</v>
      </c>
      <c r="C3" s="54"/>
      <c r="D3" s="54"/>
      <c r="E3" s="49"/>
      <c r="F3" s="48" t="s">
        <v>114</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REPT("-",89)&amp;" Number "&amp;REPT("-",89)</f>
        <v>----------------------------------------------------------------------------------------- Number -----------------------------------------------------------------------------------------</v>
      </c>
      <c r="C5" s="33"/>
      <c r="D5" s="33"/>
      <c r="E5" s="33"/>
      <c r="F5" s="33"/>
      <c r="G5" s="33"/>
      <c r="H5" s="33"/>
      <c r="I5" s="33"/>
    </row>
    <row r="6" spans="1:9" ht="12" customHeight="1">
      <c r="A6" s="3" t="s">
        <v>396</v>
      </c>
    </row>
    <row r="7" spans="1:9" ht="12" customHeight="1">
      <c r="A7" s="2" t="str">
        <f>"Oct "&amp;RIGHT(A6,4)-1</f>
        <v>Oct 2010</v>
      </c>
      <c r="B7" s="11">
        <v>11396015</v>
      </c>
      <c r="C7" s="11">
        <v>170652</v>
      </c>
      <c r="D7" s="11">
        <v>377222</v>
      </c>
      <c r="E7" s="11">
        <v>11943889</v>
      </c>
      <c r="F7" s="11">
        <v>48001769</v>
      </c>
      <c r="G7" s="11">
        <v>2693200</v>
      </c>
      <c r="H7" s="11">
        <v>12189776</v>
      </c>
      <c r="I7" s="11">
        <v>62884745</v>
      </c>
    </row>
    <row r="8" spans="1:9" ht="12" customHeight="1">
      <c r="A8" s="2" t="str">
        <f>"Nov "&amp;RIGHT(A6,4)-1</f>
        <v>Nov 2010</v>
      </c>
      <c r="B8" s="11">
        <v>11218950</v>
      </c>
      <c r="C8" s="11">
        <v>161555</v>
      </c>
      <c r="D8" s="11">
        <v>360929</v>
      </c>
      <c r="E8" s="11">
        <v>11741434</v>
      </c>
      <c r="F8" s="11">
        <v>45352447</v>
      </c>
      <c r="G8" s="11">
        <v>2546818</v>
      </c>
      <c r="H8" s="11">
        <v>11512703</v>
      </c>
      <c r="I8" s="11">
        <v>59411968</v>
      </c>
    </row>
    <row r="9" spans="1:9" ht="12" customHeight="1">
      <c r="A9" s="2" t="str">
        <f>"Dec "&amp;RIGHT(A6,4)-1</f>
        <v>Dec 2010</v>
      </c>
      <c r="B9" s="11">
        <v>10615296</v>
      </c>
      <c r="C9" s="11">
        <v>154305</v>
      </c>
      <c r="D9" s="11">
        <v>339569</v>
      </c>
      <c r="E9" s="11">
        <v>11109170</v>
      </c>
      <c r="F9" s="11">
        <v>41620881</v>
      </c>
      <c r="G9" s="11">
        <v>2343141</v>
      </c>
      <c r="H9" s="11">
        <v>10507077</v>
      </c>
      <c r="I9" s="11">
        <v>54471099</v>
      </c>
    </row>
    <row r="10" spans="1:9" ht="12" customHeight="1">
      <c r="A10" s="2" t="str">
        <f>"Jan "&amp;RIGHT(A6,4)</f>
        <v>Jan 2011</v>
      </c>
      <c r="B10" s="11">
        <v>11167214</v>
      </c>
      <c r="C10" s="11">
        <v>158191</v>
      </c>
      <c r="D10" s="11">
        <v>357710</v>
      </c>
      <c r="E10" s="11">
        <v>11683115</v>
      </c>
      <c r="F10" s="11">
        <v>44487250</v>
      </c>
      <c r="G10" s="11">
        <v>2507872</v>
      </c>
      <c r="H10" s="11">
        <v>11460903</v>
      </c>
      <c r="I10" s="11">
        <v>58456025</v>
      </c>
    </row>
    <row r="11" spans="1:9" ht="12" customHeight="1">
      <c r="A11" s="2" t="str">
        <f>"Feb "&amp;RIGHT(A6,4)</f>
        <v>Feb 2011</v>
      </c>
      <c r="B11" s="11">
        <v>10708442</v>
      </c>
      <c r="C11" s="11">
        <v>155146</v>
      </c>
      <c r="D11" s="11">
        <v>344491</v>
      </c>
      <c r="E11" s="11">
        <v>11208079</v>
      </c>
      <c r="F11" s="11">
        <v>43416454</v>
      </c>
      <c r="G11" s="11">
        <v>2476649</v>
      </c>
      <c r="H11" s="11">
        <v>11212219</v>
      </c>
      <c r="I11" s="11">
        <v>57105322</v>
      </c>
    </row>
    <row r="12" spans="1:9" ht="12" customHeight="1">
      <c r="A12" s="2" t="str">
        <f>"Mar "&amp;RIGHT(A6,4)</f>
        <v>Mar 2011</v>
      </c>
      <c r="B12" s="11">
        <v>13059560</v>
      </c>
      <c r="C12" s="11">
        <v>194861</v>
      </c>
      <c r="D12" s="11">
        <v>428773</v>
      </c>
      <c r="E12" s="11">
        <v>13683194</v>
      </c>
      <c r="F12" s="11">
        <v>52912293</v>
      </c>
      <c r="G12" s="11">
        <v>3072293</v>
      </c>
      <c r="H12" s="11">
        <v>13943980</v>
      </c>
      <c r="I12" s="11">
        <v>69928566</v>
      </c>
    </row>
    <row r="13" spans="1:9" ht="12" customHeight="1">
      <c r="A13" s="2" t="str">
        <f>"Apr "&amp;RIGHT(A6,4)</f>
        <v>Apr 2011</v>
      </c>
      <c r="B13" s="11">
        <v>11135061</v>
      </c>
      <c r="C13" s="11">
        <v>173497</v>
      </c>
      <c r="D13" s="11">
        <v>386238</v>
      </c>
      <c r="E13" s="11">
        <v>11694796</v>
      </c>
      <c r="F13" s="11">
        <v>47413168</v>
      </c>
      <c r="G13" s="11">
        <v>2764283</v>
      </c>
      <c r="H13" s="11">
        <v>12555095</v>
      </c>
      <c r="I13" s="11">
        <v>62732546</v>
      </c>
    </row>
    <row r="14" spans="1:9" ht="12" customHeight="1">
      <c r="A14" s="2" t="str">
        <f>"May "&amp;RIGHT(A6,4)</f>
        <v>May 2011</v>
      </c>
      <c r="B14" s="11">
        <v>12019956</v>
      </c>
      <c r="C14" s="11">
        <v>176275</v>
      </c>
      <c r="D14" s="11">
        <v>403877</v>
      </c>
      <c r="E14" s="11">
        <v>12600108</v>
      </c>
      <c r="F14" s="11">
        <v>48595917</v>
      </c>
      <c r="G14" s="11">
        <v>2881871</v>
      </c>
      <c r="H14" s="11">
        <v>13135344</v>
      </c>
      <c r="I14" s="11">
        <v>64613132</v>
      </c>
    </row>
    <row r="15" spans="1:9" ht="12" customHeight="1">
      <c r="A15" s="2" t="str">
        <f>"Jun "&amp;RIGHT(A6,4)</f>
        <v>Jun 2011</v>
      </c>
      <c r="B15" s="11">
        <v>9565517</v>
      </c>
      <c r="C15" s="11">
        <v>160007</v>
      </c>
      <c r="D15" s="11">
        <v>371580</v>
      </c>
      <c r="E15" s="11">
        <v>10097104</v>
      </c>
      <c r="F15" s="11">
        <v>40643527</v>
      </c>
      <c r="G15" s="11">
        <v>2610248</v>
      </c>
      <c r="H15" s="11">
        <v>12078885</v>
      </c>
      <c r="I15" s="11">
        <v>55332660</v>
      </c>
    </row>
    <row r="16" spans="1:9" ht="12" customHeight="1">
      <c r="A16" s="2" t="str">
        <f>"Jul "&amp;RIGHT(A6,4)</f>
        <v>Jul 2011</v>
      </c>
      <c r="B16" s="11">
        <v>7512714</v>
      </c>
      <c r="C16" s="11">
        <v>137406</v>
      </c>
      <c r="D16" s="11">
        <v>314652</v>
      </c>
      <c r="E16" s="11">
        <v>7964772</v>
      </c>
      <c r="F16" s="11">
        <v>33794339</v>
      </c>
      <c r="G16" s="11">
        <v>2190316</v>
      </c>
      <c r="H16" s="11">
        <v>10176743</v>
      </c>
      <c r="I16" s="11">
        <v>46161398</v>
      </c>
    </row>
    <row r="17" spans="1:9" ht="12" customHeight="1">
      <c r="A17" s="2" t="str">
        <f>"Aug "&amp;RIGHT(A6,4)</f>
        <v>Aug 2011</v>
      </c>
      <c r="B17" s="11">
        <v>8769237</v>
      </c>
      <c r="C17" s="11">
        <v>157164</v>
      </c>
      <c r="D17" s="11">
        <v>379834</v>
      </c>
      <c r="E17" s="11">
        <v>9306235</v>
      </c>
      <c r="F17" s="11">
        <v>41608521</v>
      </c>
      <c r="G17" s="11">
        <v>2586372</v>
      </c>
      <c r="H17" s="11">
        <v>12158365</v>
      </c>
      <c r="I17" s="11">
        <v>56353258</v>
      </c>
    </row>
    <row r="18" spans="1:9" ht="12" customHeight="1">
      <c r="A18" s="2" t="str">
        <f>"Sep "&amp;RIGHT(A6,4)</f>
        <v>Sep 2011</v>
      </c>
      <c r="B18" s="11">
        <v>10754981</v>
      </c>
      <c r="C18" s="11">
        <v>155718</v>
      </c>
      <c r="D18" s="11">
        <v>372112</v>
      </c>
      <c r="E18" s="11">
        <v>11282811</v>
      </c>
      <c r="F18" s="11">
        <v>46621017</v>
      </c>
      <c r="G18" s="11">
        <v>2597143</v>
      </c>
      <c r="H18" s="11">
        <v>12302706</v>
      </c>
      <c r="I18" s="11">
        <v>61520866</v>
      </c>
    </row>
    <row r="19" spans="1:9" ht="12" customHeight="1">
      <c r="A19" s="12" t="s">
        <v>57</v>
      </c>
      <c r="B19" s="13">
        <v>127922943</v>
      </c>
      <c r="C19" s="13">
        <v>1954777</v>
      </c>
      <c r="D19" s="13">
        <v>4436987</v>
      </c>
      <c r="E19" s="13">
        <v>134314707</v>
      </c>
      <c r="F19" s="13">
        <v>534467583</v>
      </c>
      <c r="G19" s="13">
        <v>31270206</v>
      </c>
      <c r="H19" s="13">
        <v>143233796</v>
      </c>
      <c r="I19" s="13">
        <v>708971585</v>
      </c>
    </row>
    <row r="20" spans="1:9" ht="12" customHeight="1">
      <c r="A20" s="14" t="s">
        <v>398</v>
      </c>
      <c r="B20" s="15">
        <v>68165477</v>
      </c>
      <c r="C20" s="15">
        <v>994710</v>
      </c>
      <c r="D20" s="15">
        <v>2208694</v>
      </c>
      <c r="E20" s="15">
        <v>71368881</v>
      </c>
      <c r="F20" s="15">
        <v>275791094</v>
      </c>
      <c r="G20" s="15">
        <v>15639973</v>
      </c>
      <c r="H20" s="15">
        <v>70826658</v>
      </c>
      <c r="I20" s="15">
        <v>362257725</v>
      </c>
    </row>
    <row r="21" spans="1:9" ht="12" customHeight="1">
      <c r="A21" s="3" t="str">
        <f>"FY "&amp;RIGHT(A6,4)+1</f>
        <v>FY 2012</v>
      </c>
    </row>
    <row r="22" spans="1:9" ht="12" customHeight="1">
      <c r="A22" s="2" t="str">
        <f>"Oct "&amp;RIGHT(A6,4)</f>
        <v>Oct 2011</v>
      </c>
      <c r="B22" s="11">
        <v>12372252</v>
      </c>
      <c r="C22" s="11">
        <v>151196</v>
      </c>
      <c r="D22" s="11">
        <v>333020</v>
      </c>
      <c r="E22" s="11">
        <v>12856468</v>
      </c>
      <c r="F22" s="11">
        <v>47655264</v>
      </c>
      <c r="G22" s="11">
        <v>2583344</v>
      </c>
      <c r="H22" s="11">
        <v>12173505</v>
      </c>
      <c r="I22" s="11">
        <v>62412113</v>
      </c>
    </row>
    <row r="23" spans="1:9" ht="12" customHeight="1">
      <c r="A23" s="2" t="str">
        <f>"Nov "&amp;RIGHT(A6,4)</f>
        <v>Nov 2011</v>
      </c>
      <c r="B23" s="11">
        <v>12459075</v>
      </c>
      <c r="C23" s="11">
        <v>145717</v>
      </c>
      <c r="D23" s="11">
        <v>323846</v>
      </c>
      <c r="E23" s="11">
        <v>12928638</v>
      </c>
      <c r="F23" s="11">
        <v>45432912</v>
      </c>
      <c r="G23" s="11">
        <v>2466611</v>
      </c>
      <c r="H23" s="11">
        <v>11590469</v>
      </c>
      <c r="I23" s="11">
        <v>59489992</v>
      </c>
    </row>
    <row r="24" spans="1:9" ht="12" customHeight="1">
      <c r="A24" s="2" t="str">
        <f>"Dec "&amp;RIGHT(A6,4)</f>
        <v>Dec 2011</v>
      </c>
      <c r="B24" s="11">
        <v>11739464</v>
      </c>
      <c r="C24" s="11">
        <v>140363</v>
      </c>
      <c r="D24" s="11">
        <v>287545</v>
      </c>
      <c r="E24" s="11">
        <v>12167372</v>
      </c>
      <c r="F24" s="11">
        <v>41542750</v>
      </c>
      <c r="G24" s="11">
        <v>2274135</v>
      </c>
      <c r="H24" s="11">
        <v>10606840</v>
      </c>
      <c r="I24" s="11">
        <v>54423725</v>
      </c>
    </row>
    <row r="25" spans="1:9" ht="12" customHeight="1">
      <c r="A25" s="2" t="str">
        <f>"Jan "&amp;RIGHT(A6,4)+1</f>
        <v>Jan 2012</v>
      </c>
      <c r="B25" s="11">
        <v>12350588</v>
      </c>
      <c r="C25" s="11">
        <v>149969</v>
      </c>
      <c r="D25" s="11">
        <v>319572</v>
      </c>
      <c r="E25" s="11">
        <v>12820129</v>
      </c>
      <c r="F25" s="11">
        <v>46982659</v>
      </c>
      <c r="G25" s="11">
        <v>2568509</v>
      </c>
      <c r="H25" s="11">
        <v>12169972</v>
      </c>
      <c r="I25" s="11">
        <v>61721140</v>
      </c>
    </row>
    <row r="26" spans="1:9" ht="12" customHeight="1">
      <c r="A26" s="2" t="str">
        <f>"Feb "&amp;RIGHT(A6,4)+1</f>
        <v>Feb 2012</v>
      </c>
      <c r="B26" s="11">
        <v>12292837</v>
      </c>
      <c r="C26" s="11">
        <v>158112</v>
      </c>
      <c r="D26" s="11">
        <v>363215</v>
      </c>
      <c r="E26" s="11">
        <v>12814164</v>
      </c>
      <c r="F26" s="11">
        <v>47697822</v>
      </c>
      <c r="G26" s="11">
        <v>2642155</v>
      </c>
      <c r="H26" s="11">
        <v>12363002</v>
      </c>
      <c r="I26" s="11">
        <v>62702979</v>
      </c>
    </row>
    <row r="27" spans="1:9" ht="12" customHeight="1">
      <c r="A27" s="2" t="str">
        <f>"Mar "&amp;RIGHT(A6,4)+1</f>
        <v>Mar 2012</v>
      </c>
      <c r="B27" s="11">
        <v>13402136</v>
      </c>
      <c r="C27" s="11">
        <v>178205</v>
      </c>
      <c r="D27" s="11">
        <v>395172</v>
      </c>
      <c r="E27" s="11">
        <v>13975513</v>
      </c>
      <c r="F27" s="11">
        <v>50696426</v>
      </c>
      <c r="G27" s="11">
        <v>2867229</v>
      </c>
      <c r="H27" s="11">
        <v>13213861</v>
      </c>
      <c r="I27" s="11">
        <v>66777516</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74616352</v>
      </c>
      <c r="C34" s="13">
        <v>923562</v>
      </c>
      <c r="D34" s="13">
        <v>2022370</v>
      </c>
      <c r="E34" s="13">
        <v>77562284</v>
      </c>
      <c r="F34" s="13">
        <v>280007833</v>
      </c>
      <c r="G34" s="13">
        <v>15401983</v>
      </c>
      <c r="H34" s="13">
        <v>72117649</v>
      </c>
      <c r="I34" s="13">
        <v>367527465</v>
      </c>
    </row>
    <row r="35" spans="1:9" ht="12" customHeight="1">
      <c r="A35" s="14" t="str">
        <f>"Total "&amp;MID(A20,7,LEN(A20)-13)&amp;" Months"</f>
        <v>Total 6 Months</v>
      </c>
      <c r="B35" s="15">
        <v>74616352</v>
      </c>
      <c r="C35" s="15">
        <v>923562</v>
      </c>
      <c r="D35" s="15">
        <v>2022370</v>
      </c>
      <c r="E35" s="15">
        <v>77562284</v>
      </c>
      <c r="F35" s="15">
        <v>280007833</v>
      </c>
      <c r="G35" s="15">
        <v>15401983</v>
      </c>
      <c r="H35" s="15">
        <v>72117649</v>
      </c>
      <c r="I35" s="15">
        <v>367527465</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6">
    <mergeCell ref="B5:I5"/>
    <mergeCell ref="A1:H1"/>
    <mergeCell ref="A2:H2"/>
    <mergeCell ref="A3:A4"/>
    <mergeCell ref="B3:E3"/>
    <mergeCell ref="F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7.xml><?xml version="1.0" encoding="utf-8"?>
<worksheet xmlns="http://schemas.openxmlformats.org/spreadsheetml/2006/main" xmlns:r="http://schemas.openxmlformats.org/officeDocument/2006/relationships">
  <sheetPr codeName="Sheet20">
    <pageSetUpPr fitToPage="1"/>
  </sheetPr>
  <dimension ref="A1:E200"/>
  <sheetViews>
    <sheetView showGridLines="0" workbookViewId="0">
      <pane activePane="bottomRight" state="frozen"/>
      <selection sqref="A1:D1"/>
    </sheetView>
  </sheetViews>
  <sheetFormatPr defaultRowHeight="12.75"/>
  <cols>
    <col min="1" max="1" width="14.28515625" customWidth="1"/>
    <col min="2" max="5" width="18.5703125" customWidth="1"/>
  </cols>
  <sheetData>
    <row r="1" spans="1:5" ht="12" customHeight="1">
      <c r="A1" s="42" t="s">
        <v>394</v>
      </c>
      <c r="B1" s="42"/>
      <c r="C1" s="42"/>
      <c r="D1" s="42"/>
      <c r="E1" s="2" t="s">
        <v>395</v>
      </c>
    </row>
    <row r="2" spans="1:5" ht="12" customHeight="1">
      <c r="A2" s="44" t="s">
        <v>116</v>
      </c>
      <c r="B2" s="44"/>
      <c r="C2" s="44"/>
      <c r="D2" s="44"/>
      <c r="E2" s="1"/>
    </row>
    <row r="3" spans="1:5" ht="24" customHeight="1">
      <c r="A3" s="46" t="s">
        <v>52</v>
      </c>
      <c r="B3" s="48" t="s">
        <v>117</v>
      </c>
      <c r="C3" s="54"/>
      <c r="D3" s="54"/>
      <c r="E3" s="54"/>
    </row>
    <row r="4" spans="1:5" ht="24" customHeight="1">
      <c r="A4" s="47"/>
      <c r="B4" s="10" t="s">
        <v>81</v>
      </c>
      <c r="C4" s="10" t="s">
        <v>82</v>
      </c>
      <c r="D4" s="10" t="s">
        <v>83</v>
      </c>
      <c r="E4" s="9" t="s">
        <v>232</v>
      </c>
    </row>
    <row r="5" spans="1:5" ht="12" customHeight="1">
      <c r="A5" s="1"/>
      <c r="B5" s="33" t="str">
        <f>REPT("-",71)&amp;" Number "&amp;REPT("-",71)</f>
        <v>----------------------------------------------------------------------- Number -----------------------------------------------------------------------</v>
      </c>
      <c r="C5" s="33"/>
      <c r="D5" s="33"/>
      <c r="E5" s="33"/>
    </row>
    <row r="6" spans="1:5" ht="12" customHeight="1">
      <c r="A6" s="3" t="s">
        <v>396</v>
      </c>
    </row>
    <row r="7" spans="1:5" ht="12" customHeight="1">
      <c r="A7" s="2" t="str">
        <f>"Oct "&amp;RIGHT(A6,4)-1</f>
        <v>Oct 2010</v>
      </c>
      <c r="B7" s="11">
        <v>127058628</v>
      </c>
      <c r="C7" s="11">
        <v>6698648</v>
      </c>
      <c r="D7" s="11">
        <v>28805890</v>
      </c>
      <c r="E7" s="11">
        <v>162563166</v>
      </c>
    </row>
    <row r="8" spans="1:5" ht="12" customHeight="1">
      <c r="A8" s="2" t="str">
        <f>"Nov "&amp;RIGHT(A6,4)-1</f>
        <v>Nov 2010</v>
      </c>
      <c r="B8" s="11">
        <v>120694980</v>
      </c>
      <c r="C8" s="11">
        <v>6377355</v>
      </c>
      <c r="D8" s="11">
        <v>27405628</v>
      </c>
      <c r="E8" s="11">
        <v>154477963</v>
      </c>
    </row>
    <row r="9" spans="1:5" ht="12" customHeight="1">
      <c r="A9" s="2" t="str">
        <f>"Dec "&amp;RIGHT(A6,4)-1</f>
        <v>Dec 2010</v>
      </c>
      <c r="B9" s="11">
        <v>111606352</v>
      </c>
      <c r="C9" s="11">
        <v>5977085</v>
      </c>
      <c r="D9" s="11">
        <v>25455480</v>
      </c>
      <c r="E9" s="11">
        <v>143038917</v>
      </c>
    </row>
    <row r="10" spans="1:5" ht="12" customHeight="1">
      <c r="A10" s="2" t="str">
        <f>"Jan "&amp;RIGHT(A6,4)</f>
        <v>Jan 2011</v>
      </c>
      <c r="B10" s="11">
        <v>117950533</v>
      </c>
      <c r="C10" s="11">
        <v>6263859</v>
      </c>
      <c r="D10" s="11">
        <v>27246360</v>
      </c>
      <c r="E10" s="11">
        <v>151460752</v>
      </c>
    </row>
    <row r="11" spans="1:5" ht="12" customHeight="1">
      <c r="A11" s="2" t="str">
        <f>"Feb "&amp;RIGHT(A6,4)</f>
        <v>Feb 2011</v>
      </c>
      <c r="B11" s="11">
        <v>115550876</v>
      </c>
      <c r="C11" s="11">
        <v>6221953</v>
      </c>
      <c r="D11" s="11">
        <v>26762442</v>
      </c>
      <c r="E11" s="11">
        <v>148535271</v>
      </c>
    </row>
    <row r="12" spans="1:5" ht="12" customHeight="1">
      <c r="A12" s="2" t="str">
        <f>"Mar "&amp;RIGHT(A6,4)</f>
        <v>Mar 2011</v>
      </c>
      <c r="B12" s="11">
        <v>141326025</v>
      </c>
      <c r="C12" s="11">
        <v>7754882</v>
      </c>
      <c r="D12" s="11">
        <v>33382944</v>
      </c>
      <c r="E12" s="11">
        <v>182463851</v>
      </c>
    </row>
    <row r="13" spans="1:5" ht="12" customHeight="1">
      <c r="A13" s="2" t="str">
        <f>"Apr "&amp;RIGHT(A6,4)</f>
        <v>Apr 2011</v>
      </c>
      <c r="B13" s="11">
        <v>126138933</v>
      </c>
      <c r="C13" s="11">
        <v>6977841</v>
      </c>
      <c r="D13" s="11">
        <v>30274009</v>
      </c>
      <c r="E13" s="11">
        <v>163390783</v>
      </c>
    </row>
    <row r="14" spans="1:5" ht="12" customHeight="1">
      <c r="A14" s="2" t="str">
        <f>"May "&amp;RIGHT(A6,4)</f>
        <v>May 2011</v>
      </c>
      <c r="B14" s="11">
        <v>128994066</v>
      </c>
      <c r="C14" s="11">
        <v>7249710</v>
      </c>
      <c r="D14" s="11">
        <v>31476443</v>
      </c>
      <c r="E14" s="11">
        <v>167720219</v>
      </c>
    </row>
    <row r="15" spans="1:5" ht="12" customHeight="1">
      <c r="A15" s="2" t="str">
        <f>"Jun "&amp;RIGHT(A6,4)</f>
        <v>Jun 2011</v>
      </c>
      <c r="B15" s="11">
        <v>112095016</v>
      </c>
      <c r="C15" s="11">
        <v>6995896</v>
      </c>
      <c r="D15" s="11">
        <v>30943512</v>
      </c>
      <c r="E15" s="11">
        <v>150034424</v>
      </c>
    </row>
    <row r="16" spans="1:5" ht="12" customHeight="1">
      <c r="A16" s="2" t="str">
        <f>"Jul "&amp;RIGHT(A6,4)</f>
        <v>Jul 2011</v>
      </c>
      <c r="B16" s="11">
        <v>94509893</v>
      </c>
      <c r="C16" s="11">
        <v>5966729</v>
      </c>
      <c r="D16" s="11">
        <v>26526828</v>
      </c>
      <c r="E16" s="11">
        <v>127003450</v>
      </c>
    </row>
    <row r="17" spans="1:5" ht="12" customHeight="1">
      <c r="A17" s="2" t="str">
        <f>"Aug "&amp;RIGHT(A6,4)</f>
        <v>Aug 2011</v>
      </c>
      <c r="B17" s="11">
        <v>112688563</v>
      </c>
      <c r="C17" s="11">
        <v>6802031</v>
      </c>
      <c r="D17" s="11">
        <v>30788888</v>
      </c>
      <c r="E17" s="11">
        <v>150279482</v>
      </c>
    </row>
    <row r="18" spans="1:5" ht="12" customHeight="1">
      <c r="A18" s="2" t="str">
        <f>"Sep "&amp;RIGHT(A6,4)</f>
        <v>Sep 2011</v>
      </c>
      <c r="B18" s="11">
        <v>122765259</v>
      </c>
      <c r="C18" s="11">
        <v>6433599</v>
      </c>
      <c r="D18" s="11">
        <v>29010355</v>
      </c>
      <c r="E18" s="11">
        <v>158209213</v>
      </c>
    </row>
    <row r="19" spans="1:5" ht="12" customHeight="1">
      <c r="A19" s="12" t="s">
        <v>57</v>
      </c>
      <c r="B19" s="13">
        <v>1431379124</v>
      </c>
      <c r="C19" s="13">
        <v>79719588</v>
      </c>
      <c r="D19" s="13">
        <v>348078779</v>
      </c>
      <c r="E19" s="13">
        <v>1859177491</v>
      </c>
    </row>
    <row r="20" spans="1:5" ht="12" customHeight="1">
      <c r="A20" s="14" t="s">
        <v>398</v>
      </c>
      <c r="B20" s="15">
        <v>734187394</v>
      </c>
      <c r="C20" s="15">
        <v>39293782</v>
      </c>
      <c r="D20" s="15">
        <v>169058744</v>
      </c>
      <c r="E20" s="15">
        <v>942539920</v>
      </c>
    </row>
    <row r="21" spans="1:5" ht="12" customHeight="1">
      <c r="A21" s="3" t="str">
        <f>"FY "&amp;RIGHT(A6,4)+1</f>
        <v>FY 2012</v>
      </c>
    </row>
    <row r="22" spans="1:5" ht="12" customHeight="1">
      <c r="A22" s="2" t="str">
        <f>"Oct "&amp;RIGHT(A6,4)</f>
        <v>Oct 2011</v>
      </c>
      <c r="B22" s="11">
        <v>127029929</v>
      </c>
      <c r="C22" s="11">
        <v>6424171</v>
      </c>
      <c r="D22" s="11">
        <v>28820168</v>
      </c>
      <c r="E22" s="11">
        <v>162274268</v>
      </c>
    </row>
    <row r="23" spans="1:5" ht="12" customHeight="1">
      <c r="A23" s="2" t="str">
        <f>"Nov "&amp;RIGHT(A6,4)</f>
        <v>Nov 2011</v>
      </c>
      <c r="B23" s="11">
        <v>121794659</v>
      </c>
      <c r="C23" s="11">
        <v>6177835</v>
      </c>
      <c r="D23" s="11">
        <v>27644217</v>
      </c>
      <c r="E23" s="11">
        <v>155616711</v>
      </c>
    </row>
    <row r="24" spans="1:5" ht="12" customHeight="1">
      <c r="A24" s="2" t="str">
        <f>"Dec "&amp;RIGHT(A6,4)</f>
        <v>Dec 2011</v>
      </c>
      <c r="B24" s="11">
        <v>111915876</v>
      </c>
      <c r="C24" s="11">
        <v>5790780</v>
      </c>
      <c r="D24" s="11">
        <v>25697873</v>
      </c>
      <c r="E24" s="11">
        <v>143404529</v>
      </c>
    </row>
    <row r="25" spans="1:5" ht="12" customHeight="1">
      <c r="A25" s="2" t="str">
        <f>"Jan "&amp;RIGHT(A6,4)+1</f>
        <v>Jan 2012</v>
      </c>
      <c r="B25" s="11">
        <v>124984238</v>
      </c>
      <c r="C25" s="11">
        <v>6418056</v>
      </c>
      <c r="D25" s="11">
        <v>28979256</v>
      </c>
      <c r="E25" s="11">
        <v>160381550</v>
      </c>
    </row>
    <row r="26" spans="1:5" ht="12" customHeight="1">
      <c r="A26" s="2" t="str">
        <f>"Feb "&amp;RIGHT(A6,4)+1</f>
        <v>Feb 2012</v>
      </c>
      <c r="B26" s="11">
        <v>127049116</v>
      </c>
      <c r="C26" s="11">
        <v>6650231</v>
      </c>
      <c r="D26" s="11">
        <v>29670180</v>
      </c>
      <c r="E26" s="11">
        <v>163369527</v>
      </c>
    </row>
    <row r="27" spans="1:5" ht="12" customHeight="1">
      <c r="A27" s="2" t="str">
        <f>"Mar "&amp;RIGHT(A6,4)+1</f>
        <v>Mar 2012</v>
      </c>
      <c r="B27" s="11">
        <v>136120384</v>
      </c>
      <c r="C27" s="11">
        <v>7283384</v>
      </c>
      <c r="D27" s="11">
        <v>31888293</v>
      </c>
      <c r="E27" s="11">
        <v>175292061</v>
      </c>
    </row>
    <row r="28" spans="1:5" ht="12" customHeight="1">
      <c r="A28" s="2" t="str">
        <f>"Apr "&amp;RIGHT(A6,4)+1</f>
        <v>Apr 2012</v>
      </c>
      <c r="B28" s="11" t="s">
        <v>397</v>
      </c>
      <c r="C28" s="11" t="s">
        <v>397</v>
      </c>
      <c r="D28" s="11" t="s">
        <v>397</v>
      </c>
      <c r="E28" s="11" t="s">
        <v>397</v>
      </c>
    </row>
    <row r="29" spans="1:5" ht="12" customHeight="1">
      <c r="A29" s="2" t="str">
        <f>"May "&amp;RIGHT(A6,4)+1</f>
        <v>May 2012</v>
      </c>
      <c r="B29" s="11" t="s">
        <v>397</v>
      </c>
      <c r="C29" s="11" t="s">
        <v>397</v>
      </c>
      <c r="D29" s="11" t="s">
        <v>397</v>
      </c>
      <c r="E29" s="11" t="s">
        <v>397</v>
      </c>
    </row>
    <row r="30" spans="1:5" ht="12" customHeight="1">
      <c r="A30" s="2" t="str">
        <f>"Jun "&amp;RIGHT(A6,4)+1</f>
        <v>Jun 2012</v>
      </c>
      <c r="B30" s="11" t="s">
        <v>397</v>
      </c>
      <c r="C30" s="11" t="s">
        <v>397</v>
      </c>
      <c r="D30" s="11" t="s">
        <v>397</v>
      </c>
      <c r="E30" s="11" t="s">
        <v>397</v>
      </c>
    </row>
    <row r="31" spans="1:5" ht="12" customHeight="1">
      <c r="A31" s="2" t="str">
        <f>"Jul "&amp;RIGHT(A6,4)+1</f>
        <v>Jul 2012</v>
      </c>
      <c r="B31" s="11" t="s">
        <v>397</v>
      </c>
      <c r="C31" s="11" t="s">
        <v>397</v>
      </c>
      <c r="D31" s="11" t="s">
        <v>397</v>
      </c>
      <c r="E31" s="11" t="s">
        <v>397</v>
      </c>
    </row>
    <row r="32" spans="1:5" ht="12" customHeight="1">
      <c r="A32" s="2" t="str">
        <f>"Aug "&amp;RIGHT(A6,4)+1</f>
        <v>Aug 2012</v>
      </c>
      <c r="B32" s="11" t="s">
        <v>397</v>
      </c>
      <c r="C32" s="11" t="s">
        <v>397</v>
      </c>
      <c r="D32" s="11" t="s">
        <v>397</v>
      </c>
      <c r="E32" s="11" t="s">
        <v>397</v>
      </c>
    </row>
    <row r="33" spans="1:5" ht="12" customHeight="1">
      <c r="A33" s="2" t="str">
        <f>"Sep "&amp;RIGHT(A6,4)+1</f>
        <v>Sep 2012</v>
      </c>
      <c r="B33" s="11" t="s">
        <v>397</v>
      </c>
      <c r="C33" s="11" t="s">
        <v>397</v>
      </c>
      <c r="D33" s="11" t="s">
        <v>397</v>
      </c>
      <c r="E33" s="11" t="s">
        <v>397</v>
      </c>
    </row>
    <row r="34" spans="1:5" ht="12" customHeight="1">
      <c r="A34" s="12" t="s">
        <v>57</v>
      </c>
      <c r="B34" s="13">
        <v>748894202</v>
      </c>
      <c r="C34" s="13">
        <v>38744457</v>
      </c>
      <c r="D34" s="13">
        <v>172699987</v>
      </c>
      <c r="E34" s="13">
        <v>960338646</v>
      </c>
    </row>
    <row r="35" spans="1:5" ht="12" customHeight="1">
      <c r="A35" s="14" t="str">
        <f>"Total "&amp;MID(A20,7,LEN(A20)-13)&amp;" Months"</f>
        <v>Total 6 Months</v>
      </c>
      <c r="B35" s="15">
        <v>748894202</v>
      </c>
      <c r="C35" s="15">
        <v>38744457</v>
      </c>
      <c r="D35" s="15">
        <v>172699987</v>
      </c>
      <c r="E35" s="15">
        <v>960338646</v>
      </c>
    </row>
    <row r="36" spans="1:5" ht="12" customHeight="1">
      <c r="A36" s="33"/>
      <c r="B36" s="33"/>
      <c r="C36" s="33"/>
      <c r="D36" s="33"/>
      <c r="E36" s="33"/>
    </row>
    <row r="37" spans="1:5" ht="69.95" customHeight="1">
      <c r="A37" s="53" t="s">
        <v>118</v>
      </c>
      <c r="B37" s="53"/>
      <c r="C37" s="53"/>
      <c r="D37" s="53"/>
      <c r="E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7">
    <mergeCell ref="B5:E5"/>
    <mergeCell ref="A36:E36"/>
    <mergeCell ref="A37:E37"/>
    <mergeCell ref="A1:D1"/>
    <mergeCell ref="A2:D2"/>
    <mergeCell ref="A3:A4"/>
    <mergeCell ref="B3:E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8.xml><?xml version="1.0" encoding="utf-8"?>
<worksheet xmlns="http://schemas.openxmlformats.org/spreadsheetml/2006/main" xmlns:r="http://schemas.openxmlformats.org/officeDocument/2006/relationships">
  <sheetPr codeName="Sheet21">
    <pageSetUpPr fitToPage="1"/>
  </sheetPr>
  <dimension ref="A1:K200"/>
  <sheetViews>
    <sheetView showGridLines="0" workbookViewId="0">
      <pane activePane="bottomRight" state="frozen"/>
      <selection sqref="A1:J1"/>
    </sheetView>
  </sheetViews>
  <sheetFormatPr defaultRowHeight="12.75"/>
  <cols>
    <col min="1" max="1" width="12.85546875" customWidth="1"/>
    <col min="2" max="11" width="11.42578125" customWidth="1"/>
  </cols>
  <sheetData>
    <row r="1" spans="1:11" ht="12" customHeight="1">
      <c r="A1" s="42" t="s">
        <v>394</v>
      </c>
      <c r="B1" s="42"/>
      <c r="C1" s="42"/>
      <c r="D1" s="42"/>
      <c r="E1" s="42"/>
      <c r="F1" s="42"/>
      <c r="G1" s="42"/>
      <c r="H1" s="42"/>
      <c r="I1" s="42"/>
      <c r="J1" s="42"/>
      <c r="K1" s="2" t="s">
        <v>395</v>
      </c>
    </row>
    <row r="2" spans="1:11" ht="12" customHeight="1">
      <c r="A2" s="44" t="s">
        <v>119</v>
      </c>
      <c r="B2" s="44"/>
      <c r="C2" s="44"/>
      <c r="D2" s="44"/>
      <c r="E2" s="44"/>
      <c r="F2" s="44"/>
      <c r="G2" s="44"/>
      <c r="H2" s="44"/>
      <c r="I2" s="44"/>
      <c r="J2" s="44"/>
      <c r="K2" s="1"/>
    </row>
    <row r="3" spans="1:11" ht="24" customHeight="1">
      <c r="A3" s="46" t="s">
        <v>52</v>
      </c>
      <c r="B3" s="38" t="s">
        <v>120</v>
      </c>
      <c r="C3" s="48" t="s">
        <v>110</v>
      </c>
      <c r="D3" s="54"/>
      <c r="E3" s="54"/>
      <c r="F3" s="49"/>
      <c r="G3" s="48" t="s">
        <v>110</v>
      </c>
      <c r="H3" s="54"/>
      <c r="I3" s="49"/>
      <c r="J3" s="48" t="s">
        <v>121</v>
      </c>
      <c r="K3" s="54"/>
    </row>
    <row r="4" spans="1:11" ht="24" customHeight="1">
      <c r="A4" s="47"/>
      <c r="B4" s="39"/>
      <c r="C4" s="10" t="s">
        <v>81</v>
      </c>
      <c r="D4" s="10" t="s">
        <v>82</v>
      </c>
      <c r="E4" s="10" t="s">
        <v>83</v>
      </c>
      <c r="F4" s="10" t="s">
        <v>57</v>
      </c>
      <c r="G4" s="10" t="s">
        <v>81</v>
      </c>
      <c r="H4" s="10" t="s">
        <v>82</v>
      </c>
      <c r="I4" s="10" t="s">
        <v>83</v>
      </c>
      <c r="J4" s="10" t="s">
        <v>122</v>
      </c>
      <c r="K4" s="9" t="s">
        <v>123</v>
      </c>
    </row>
    <row r="5" spans="1:11" ht="12" customHeight="1">
      <c r="A5" s="1"/>
      <c r="B5" s="33" t="str">
        <f>REPT("-",52)&amp;" Number "&amp;REPT("-",52)</f>
        <v>---------------------------------------------------- Number ----------------------------------------------------</v>
      </c>
      <c r="C5" s="33"/>
      <c r="D5" s="33"/>
      <c r="E5" s="33"/>
      <c r="F5" s="33"/>
      <c r="G5" s="33" t="str">
        <f>REPT("-",53)&amp;" Percent "&amp;REPT("-",54)</f>
        <v>----------------------------------------------------- Percent ------------------------------------------------------</v>
      </c>
      <c r="H5" s="33"/>
      <c r="I5" s="33"/>
      <c r="J5" s="33"/>
      <c r="K5" s="33"/>
    </row>
    <row r="6" spans="1:11" ht="12" customHeight="1">
      <c r="A6" s="3" t="s">
        <v>396</v>
      </c>
    </row>
    <row r="7" spans="1:11" ht="12" customHeight="1">
      <c r="A7" s="2" t="str">
        <f>"Oct "&amp;RIGHT(A6,4)-1</f>
        <v>Oct 2010</v>
      </c>
      <c r="B7" s="11">
        <v>48251700</v>
      </c>
      <c r="C7" s="11">
        <v>78806928</v>
      </c>
      <c r="D7" s="11">
        <v>6698648</v>
      </c>
      <c r="E7" s="11">
        <v>28805890</v>
      </c>
      <c r="F7" s="11">
        <v>114311466</v>
      </c>
      <c r="G7" s="19">
        <v>0.68940000000000001</v>
      </c>
      <c r="H7" s="19">
        <v>5.8599999999999999E-2</v>
      </c>
      <c r="I7" s="19">
        <v>0.252</v>
      </c>
      <c r="J7" s="19">
        <v>0.29680000000000001</v>
      </c>
      <c r="K7" s="19">
        <v>0.48480000000000001</v>
      </c>
    </row>
    <row r="8" spans="1:11" ht="12" customHeight="1">
      <c r="A8" s="2" t="str">
        <f>"Nov "&amp;RIGHT(A6,4)-1</f>
        <v>Nov 2010</v>
      </c>
      <c r="B8" s="11">
        <v>46489818</v>
      </c>
      <c r="C8" s="11">
        <v>74205162</v>
      </c>
      <c r="D8" s="11">
        <v>6377355</v>
      </c>
      <c r="E8" s="11">
        <v>27405628</v>
      </c>
      <c r="F8" s="11">
        <v>107988145</v>
      </c>
      <c r="G8" s="19">
        <v>0.68720000000000003</v>
      </c>
      <c r="H8" s="19">
        <v>5.91E-2</v>
      </c>
      <c r="I8" s="19">
        <v>0.25380000000000003</v>
      </c>
      <c r="J8" s="19">
        <v>0.3009</v>
      </c>
      <c r="K8" s="19">
        <v>0.48039999999999999</v>
      </c>
    </row>
    <row r="9" spans="1:11" ht="12" customHeight="1">
      <c r="A9" s="2" t="str">
        <f>"Dec "&amp;RIGHT(A6,4)-1</f>
        <v>Dec 2010</v>
      </c>
      <c r="B9" s="11">
        <v>47224083</v>
      </c>
      <c r="C9" s="11">
        <v>64382269</v>
      </c>
      <c r="D9" s="11">
        <v>5977085</v>
      </c>
      <c r="E9" s="11">
        <v>25455480</v>
      </c>
      <c r="F9" s="11">
        <v>95814834</v>
      </c>
      <c r="G9" s="19">
        <v>0.67190000000000005</v>
      </c>
      <c r="H9" s="19">
        <v>6.2399999999999997E-2</v>
      </c>
      <c r="I9" s="19">
        <v>0.26569999999999999</v>
      </c>
      <c r="J9" s="19">
        <v>0.3301</v>
      </c>
      <c r="K9" s="19">
        <v>0.4501</v>
      </c>
    </row>
    <row r="10" spans="1:11" ht="12" customHeight="1">
      <c r="A10" s="2" t="str">
        <f>"Jan "&amp;RIGHT(A6,4)</f>
        <v>Jan 2011</v>
      </c>
      <c r="B10" s="11">
        <v>46701970</v>
      </c>
      <c r="C10" s="11">
        <v>71248563</v>
      </c>
      <c r="D10" s="11">
        <v>6263859</v>
      </c>
      <c r="E10" s="11">
        <v>27246360</v>
      </c>
      <c r="F10" s="11">
        <v>104758782</v>
      </c>
      <c r="G10" s="19">
        <v>0.68010000000000004</v>
      </c>
      <c r="H10" s="19">
        <v>5.9799999999999999E-2</v>
      </c>
      <c r="I10" s="19">
        <v>0.2601</v>
      </c>
      <c r="J10" s="19">
        <v>0.30830000000000002</v>
      </c>
      <c r="K10" s="19">
        <v>0.47039999999999998</v>
      </c>
    </row>
    <row r="11" spans="1:11" ht="12" customHeight="1">
      <c r="A11" s="2" t="str">
        <f>"Feb "&amp;RIGHT(A6,4)</f>
        <v>Feb 2011</v>
      </c>
      <c r="B11" s="11">
        <v>44662593</v>
      </c>
      <c r="C11" s="11">
        <v>70888283</v>
      </c>
      <c r="D11" s="11">
        <v>6221953</v>
      </c>
      <c r="E11" s="11">
        <v>26762442</v>
      </c>
      <c r="F11" s="11">
        <v>103872678</v>
      </c>
      <c r="G11" s="19">
        <v>0.6825</v>
      </c>
      <c r="H11" s="19">
        <v>5.9900000000000002E-2</v>
      </c>
      <c r="I11" s="19">
        <v>0.2576</v>
      </c>
      <c r="J11" s="19">
        <v>0.30070000000000002</v>
      </c>
      <c r="K11" s="19">
        <v>0.47720000000000001</v>
      </c>
    </row>
    <row r="12" spans="1:11" ht="12" customHeight="1">
      <c r="A12" s="2" t="str">
        <f>"Mar "&amp;RIGHT(A6,4)</f>
        <v>Mar 2011</v>
      </c>
      <c r="B12" s="11">
        <v>53061642</v>
      </c>
      <c r="C12" s="11">
        <v>88264383</v>
      </c>
      <c r="D12" s="11">
        <v>7754882</v>
      </c>
      <c r="E12" s="11">
        <v>33382944</v>
      </c>
      <c r="F12" s="11">
        <v>129402209</v>
      </c>
      <c r="G12" s="19">
        <v>0.68210000000000004</v>
      </c>
      <c r="H12" s="19">
        <v>5.9900000000000002E-2</v>
      </c>
      <c r="I12" s="19">
        <v>0.25800000000000001</v>
      </c>
      <c r="J12" s="19">
        <v>0.2908</v>
      </c>
      <c r="K12" s="19">
        <v>0.48370000000000002</v>
      </c>
    </row>
    <row r="13" spans="1:11" ht="12" customHeight="1">
      <c r="A13" s="2" t="str">
        <f>"Apr "&amp;RIGHT(A6,4)</f>
        <v>Apr 2011</v>
      </c>
      <c r="B13" s="11">
        <v>48537460</v>
      </c>
      <c r="C13" s="11">
        <v>77601473</v>
      </c>
      <c r="D13" s="11">
        <v>6977841</v>
      </c>
      <c r="E13" s="11">
        <v>30274009</v>
      </c>
      <c r="F13" s="11">
        <v>114853323</v>
      </c>
      <c r="G13" s="19">
        <v>0.67569999999999997</v>
      </c>
      <c r="H13" s="19">
        <v>6.08E-2</v>
      </c>
      <c r="I13" s="19">
        <v>0.2636</v>
      </c>
      <c r="J13" s="19">
        <v>0.29709999999999998</v>
      </c>
      <c r="K13" s="19">
        <v>0.47489999999999999</v>
      </c>
    </row>
    <row r="14" spans="1:11" ht="12" customHeight="1">
      <c r="A14" s="2" t="str">
        <f>"May "&amp;RIGHT(A6,4)</f>
        <v>May 2011</v>
      </c>
      <c r="B14" s="11">
        <v>49920182</v>
      </c>
      <c r="C14" s="11">
        <v>79073884</v>
      </c>
      <c r="D14" s="11">
        <v>7249710</v>
      </c>
      <c r="E14" s="11">
        <v>31476443</v>
      </c>
      <c r="F14" s="11">
        <v>117800037</v>
      </c>
      <c r="G14" s="19">
        <v>0.67130000000000001</v>
      </c>
      <c r="H14" s="19">
        <v>6.1499999999999999E-2</v>
      </c>
      <c r="I14" s="19">
        <v>0.26719999999999999</v>
      </c>
      <c r="J14" s="19">
        <v>0.29759999999999998</v>
      </c>
      <c r="K14" s="19">
        <v>0.47149999999999997</v>
      </c>
    </row>
    <row r="15" spans="1:11" ht="12" customHeight="1">
      <c r="A15" s="2" t="str">
        <f>"Jun "&amp;RIGHT(A6,4)</f>
        <v>Jun 2011</v>
      </c>
      <c r="B15" s="11">
        <v>52256778</v>
      </c>
      <c r="C15" s="11">
        <v>59838238</v>
      </c>
      <c r="D15" s="11">
        <v>6995896</v>
      </c>
      <c r="E15" s="11">
        <v>30943512</v>
      </c>
      <c r="F15" s="11">
        <v>97777646</v>
      </c>
      <c r="G15" s="19">
        <v>0.61199999999999999</v>
      </c>
      <c r="H15" s="19">
        <v>7.1499999999999994E-2</v>
      </c>
      <c r="I15" s="19">
        <v>0.3165</v>
      </c>
      <c r="J15" s="19">
        <v>0.3483</v>
      </c>
      <c r="K15" s="19">
        <v>0.39879999999999999</v>
      </c>
    </row>
    <row r="16" spans="1:11" ht="12" customHeight="1">
      <c r="A16" s="2" t="str">
        <f>"Jul "&amp;RIGHT(A6,4)</f>
        <v>Jul 2011</v>
      </c>
      <c r="B16" s="11">
        <v>46375409</v>
      </c>
      <c r="C16" s="11">
        <v>48134484</v>
      </c>
      <c r="D16" s="11">
        <v>5966729</v>
      </c>
      <c r="E16" s="11">
        <v>26526828</v>
      </c>
      <c r="F16" s="11">
        <v>80628041</v>
      </c>
      <c r="G16" s="19">
        <v>0.59699999999999998</v>
      </c>
      <c r="H16" s="19">
        <v>7.3999999999999996E-2</v>
      </c>
      <c r="I16" s="19">
        <v>0.32900000000000001</v>
      </c>
      <c r="J16" s="19">
        <v>0.36520000000000002</v>
      </c>
      <c r="K16" s="19">
        <v>0.379</v>
      </c>
    </row>
    <row r="17" spans="1:11" ht="12" customHeight="1">
      <c r="A17" s="2" t="str">
        <f>"Aug "&amp;RIGHT(A6,4)</f>
        <v>Aug 2011</v>
      </c>
      <c r="B17" s="11">
        <v>52883031</v>
      </c>
      <c r="C17" s="11">
        <v>59805532</v>
      </c>
      <c r="D17" s="11">
        <v>6802031</v>
      </c>
      <c r="E17" s="11">
        <v>30788888</v>
      </c>
      <c r="F17" s="11">
        <v>97396451</v>
      </c>
      <c r="G17" s="19">
        <v>0.61399999999999999</v>
      </c>
      <c r="H17" s="19">
        <v>6.9800000000000001E-2</v>
      </c>
      <c r="I17" s="19">
        <v>0.31609999999999999</v>
      </c>
      <c r="J17" s="19">
        <v>0.35189999999999999</v>
      </c>
      <c r="K17" s="19">
        <v>0.39800000000000002</v>
      </c>
    </row>
    <row r="18" spans="1:11" ht="12" customHeight="1">
      <c r="A18" s="2" t="str">
        <f>"Sep "&amp;RIGHT(A6,4)</f>
        <v>Sep 2011</v>
      </c>
      <c r="B18" s="11">
        <v>46836763</v>
      </c>
      <c r="C18" s="11">
        <v>75928496</v>
      </c>
      <c r="D18" s="11">
        <v>6433599</v>
      </c>
      <c r="E18" s="11">
        <v>29010355</v>
      </c>
      <c r="F18" s="11">
        <v>111372450</v>
      </c>
      <c r="G18" s="19">
        <v>0.68179999999999996</v>
      </c>
      <c r="H18" s="19">
        <v>5.7799999999999997E-2</v>
      </c>
      <c r="I18" s="19">
        <v>0.26050000000000001</v>
      </c>
      <c r="J18" s="19">
        <v>0.29599999999999999</v>
      </c>
      <c r="K18" s="19">
        <v>0.47989999999999999</v>
      </c>
    </row>
    <row r="19" spans="1:11" ht="12" customHeight="1">
      <c r="A19" s="12" t="s">
        <v>57</v>
      </c>
      <c r="B19" s="13">
        <v>583201429</v>
      </c>
      <c r="C19" s="13">
        <v>848177695</v>
      </c>
      <c r="D19" s="13">
        <v>79719588</v>
      </c>
      <c r="E19" s="13">
        <v>348078779</v>
      </c>
      <c r="F19" s="13">
        <v>1275976062</v>
      </c>
      <c r="G19" s="22">
        <v>0.66469999999999996</v>
      </c>
      <c r="H19" s="22">
        <v>6.25E-2</v>
      </c>
      <c r="I19" s="22">
        <v>0.27279999999999999</v>
      </c>
      <c r="J19" s="22">
        <v>0.31369999999999998</v>
      </c>
      <c r="K19" s="22">
        <v>0.45619999999999999</v>
      </c>
    </row>
    <row r="20" spans="1:11" ht="12" customHeight="1">
      <c r="A20" s="14" t="s">
        <v>398</v>
      </c>
      <c r="B20" s="15">
        <v>286391806</v>
      </c>
      <c r="C20" s="15">
        <v>447795588</v>
      </c>
      <c r="D20" s="15">
        <v>39293782</v>
      </c>
      <c r="E20" s="15">
        <v>169058744</v>
      </c>
      <c r="F20" s="15">
        <v>656148114</v>
      </c>
      <c r="G20" s="23">
        <v>0.6825</v>
      </c>
      <c r="H20" s="23">
        <v>5.9900000000000002E-2</v>
      </c>
      <c r="I20" s="23">
        <v>0.25769999999999998</v>
      </c>
      <c r="J20" s="23">
        <v>0.3039</v>
      </c>
      <c r="K20" s="23">
        <v>0.47510000000000002</v>
      </c>
    </row>
    <row r="21" spans="1:11" ht="12" customHeight="1">
      <c r="A21" s="3" t="str">
        <f>"FY "&amp;RIGHT(A6,4)+1</f>
        <v>FY 2012</v>
      </c>
    </row>
    <row r="22" spans="1:11" ht="12" customHeight="1">
      <c r="A22" s="2" t="str">
        <f>"Oct "&amp;RIGHT(A6,4)</f>
        <v>Oct 2011</v>
      </c>
      <c r="B22" s="11">
        <v>46785705</v>
      </c>
      <c r="C22" s="11">
        <v>80244224</v>
      </c>
      <c r="D22" s="11">
        <v>6424171</v>
      </c>
      <c r="E22" s="11">
        <v>28820168</v>
      </c>
      <c r="F22" s="11">
        <v>115488563</v>
      </c>
      <c r="G22" s="19">
        <v>0.69479999999999997</v>
      </c>
      <c r="H22" s="19">
        <v>5.5599999999999997E-2</v>
      </c>
      <c r="I22" s="19">
        <v>0.2495</v>
      </c>
      <c r="J22" s="19">
        <v>0.2883</v>
      </c>
      <c r="K22" s="19">
        <v>0.4945</v>
      </c>
    </row>
    <row r="23" spans="1:11" ht="12" customHeight="1">
      <c r="A23" s="2" t="str">
        <f>"Nov "&amp;RIGHT(A6,4)</f>
        <v>Nov 2011</v>
      </c>
      <c r="B23" s="11">
        <v>45453696</v>
      </c>
      <c r="C23" s="11">
        <v>76340963</v>
      </c>
      <c r="D23" s="11">
        <v>6177835</v>
      </c>
      <c r="E23" s="11">
        <v>27644217</v>
      </c>
      <c r="F23" s="11">
        <v>110163015</v>
      </c>
      <c r="G23" s="19">
        <v>0.69299999999999995</v>
      </c>
      <c r="H23" s="19">
        <v>5.6099999999999997E-2</v>
      </c>
      <c r="I23" s="19">
        <v>0.25090000000000001</v>
      </c>
      <c r="J23" s="19">
        <v>0.29210000000000003</v>
      </c>
      <c r="K23" s="19">
        <v>0.49059999999999998</v>
      </c>
    </row>
    <row r="24" spans="1:11" ht="12" customHeight="1">
      <c r="A24" s="2" t="str">
        <f>"Dec "&amp;RIGHT(A6,4)</f>
        <v>Dec 2011</v>
      </c>
      <c r="B24" s="11">
        <v>45341058</v>
      </c>
      <c r="C24" s="11">
        <v>66574818</v>
      </c>
      <c r="D24" s="11">
        <v>5790780</v>
      </c>
      <c r="E24" s="11">
        <v>25697873</v>
      </c>
      <c r="F24" s="11">
        <v>98063471</v>
      </c>
      <c r="G24" s="19">
        <v>0.67889999999999995</v>
      </c>
      <c r="H24" s="19">
        <v>5.91E-2</v>
      </c>
      <c r="I24" s="19">
        <v>0.2621</v>
      </c>
      <c r="J24" s="19">
        <v>0.31619999999999998</v>
      </c>
      <c r="K24" s="19">
        <v>0.4642</v>
      </c>
    </row>
    <row r="25" spans="1:11" ht="12" customHeight="1">
      <c r="A25" s="2" t="str">
        <f>"Jan "&amp;RIGHT(A6,4)+1</f>
        <v>Jan 2012</v>
      </c>
      <c r="B25" s="11">
        <v>46994973</v>
      </c>
      <c r="C25" s="11">
        <v>77989265</v>
      </c>
      <c r="D25" s="11">
        <v>6418056</v>
      </c>
      <c r="E25" s="11">
        <v>28979256</v>
      </c>
      <c r="F25" s="11">
        <v>113386577</v>
      </c>
      <c r="G25" s="19">
        <v>0.68779999999999997</v>
      </c>
      <c r="H25" s="19">
        <v>5.6599999999999998E-2</v>
      </c>
      <c r="I25" s="19">
        <v>0.25559999999999999</v>
      </c>
      <c r="J25" s="19">
        <v>0.29299999999999998</v>
      </c>
      <c r="K25" s="19">
        <v>0.48630000000000001</v>
      </c>
    </row>
    <row r="26" spans="1:11" ht="12" customHeight="1">
      <c r="A26" s="2" t="str">
        <f>"Feb "&amp;RIGHT(A6,4)+1</f>
        <v>Feb 2012</v>
      </c>
      <c r="B26" s="11">
        <v>46531347</v>
      </c>
      <c r="C26" s="11">
        <v>80517769</v>
      </c>
      <c r="D26" s="11">
        <v>6650231</v>
      </c>
      <c r="E26" s="11">
        <v>29670180</v>
      </c>
      <c r="F26" s="11">
        <v>116838180</v>
      </c>
      <c r="G26" s="19">
        <v>0.68910000000000005</v>
      </c>
      <c r="H26" s="19">
        <v>5.6899999999999999E-2</v>
      </c>
      <c r="I26" s="19">
        <v>0.25390000000000001</v>
      </c>
      <c r="J26" s="19">
        <v>0.2848</v>
      </c>
      <c r="K26" s="19">
        <v>0.4929</v>
      </c>
    </row>
    <row r="27" spans="1:11" ht="12" customHeight="1">
      <c r="A27" s="2" t="str">
        <f>"Mar "&amp;RIGHT(A6,4)+1</f>
        <v>Mar 2012</v>
      </c>
      <c r="B27" s="11">
        <v>50099004</v>
      </c>
      <c r="C27" s="11">
        <v>86021380</v>
      </c>
      <c r="D27" s="11">
        <v>7283384</v>
      </c>
      <c r="E27" s="11">
        <v>31888293</v>
      </c>
      <c r="F27" s="11">
        <v>125193057</v>
      </c>
      <c r="G27" s="19">
        <v>0.68710000000000004</v>
      </c>
      <c r="H27" s="19">
        <v>5.8200000000000002E-2</v>
      </c>
      <c r="I27" s="19">
        <v>0.25469999999999998</v>
      </c>
      <c r="J27" s="19">
        <v>0.2858</v>
      </c>
      <c r="K27" s="19">
        <v>0.49070000000000003</v>
      </c>
    </row>
    <row r="28" spans="1:11" ht="12" customHeight="1">
      <c r="A28" s="2" t="str">
        <f>"Apr "&amp;RIGHT(A6,4)+1</f>
        <v>Apr 2012</v>
      </c>
      <c r="B28" s="11" t="s">
        <v>397</v>
      </c>
      <c r="C28" s="11" t="s">
        <v>397</v>
      </c>
      <c r="D28" s="11" t="s">
        <v>397</v>
      </c>
      <c r="E28" s="11" t="s">
        <v>397</v>
      </c>
      <c r="F28" s="11" t="s">
        <v>397</v>
      </c>
      <c r="G28" s="19" t="s">
        <v>397</v>
      </c>
      <c r="H28" s="19" t="s">
        <v>397</v>
      </c>
      <c r="I28" s="19" t="s">
        <v>397</v>
      </c>
      <c r="J28" s="19" t="s">
        <v>397</v>
      </c>
      <c r="K28" s="19" t="s">
        <v>397</v>
      </c>
    </row>
    <row r="29" spans="1:11" ht="12" customHeight="1">
      <c r="A29" s="2" t="str">
        <f>"May "&amp;RIGHT(A6,4)+1</f>
        <v>May 2012</v>
      </c>
      <c r="B29" s="11" t="s">
        <v>397</v>
      </c>
      <c r="C29" s="11" t="s">
        <v>397</v>
      </c>
      <c r="D29" s="11" t="s">
        <v>397</v>
      </c>
      <c r="E29" s="11" t="s">
        <v>397</v>
      </c>
      <c r="F29" s="11" t="s">
        <v>397</v>
      </c>
      <c r="G29" s="19" t="s">
        <v>397</v>
      </c>
      <c r="H29" s="19" t="s">
        <v>397</v>
      </c>
      <c r="I29" s="19" t="s">
        <v>397</v>
      </c>
      <c r="J29" s="19" t="s">
        <v>397</v>
      </c>
      <c r="K29" s="19" t="s">
        <v>397</v>
      </c>
    </row>
    <row r="30" spans="1:11" ht="12" customHeight="1">
      <c r="A30" s="2" t="str">
        <f>"Jun "&amp;RIGHT(A6,4)+1</f>
        <v>Jun 2012</v>
      </c>
      <c r="B30" s="11" t="s">
        <v>397</v>
      </c>
      <c r="C30" s="11" t="s">
        <v>397</v>
      </c>
      <c r="D30" s="11" t="s">
        <v>397</v>
      </c>
      <c r="E30" s="11" t="s">
        <v>397</v>
      </c>
      <c r="F30" s="11" t="s">
        <v>397</v>
      </c>
      <c r="G30" s="19" t="s">
        <v>397</v>
      </c>
      <c r="H30" s="19" t="s">
        <v>397</v>
      </c>
      <c r="I30" s="19" t="s">
        <v>397</v>
      </c>
      <c r="J30" s="19" t="s">
        <v>397</v>
      </c>
      <c r="K30" s="19" t="s">
        <v>397</v>
      </c>
    </row>
    <row r="31" spans="1:11" ht="12" customHeight="1">
      <c r="A31" s="2" t="str">
        <f>"Jul "&amp;RIGHT(A6,4)+1</f>
        <v>Jul 2012</v>
      </c>
      <c r="B31" s="11" t="s">
        <v>397</v>
      </c>
      <c r="C31" s="11" t="s">
        <v>397</v>
      </c>
      <c r="D31" s="11" t="s">
        <v>397</v>
      </c>
      <c r="E31" s="11" t="s">
        <v>397</v>
      </c>
      <c r="F31" s="11" t="s">
        <v>397</v>
      </c>
      <c r="G31" s="19" t="s">
        <v>397</v>
      </c>
      <c r="H31" s="19" t="s">
        <v>397</v>
      </c>
      <c r="I31" s="19" t="s">
        <v>397</v>
      </c>
      <c r="J31" s="19" t="s">
        <v>397</v>
      </c>
      <c r="K31" s="19" t="s">
        <v>397</v>
      </c>
    </row>
    <row r="32" spans="1:11" ht="12" customHeight="1">
      <c r="A32" s="2" t="str">
        <f>"Aug "&amp;RIGHT(A6,4)+1</f>
        <v>Aug 2012</v>
      </c>
      <c r="B32" s="11" t="s">
        <v>397</v>
      </c>
      <c r="C32" s="11" t="s">
        <v>397</v>
      </c>
      <c r="D32" s="11" t="s">
        <v>397</v>
      </c>
      <c r="E32" s="11" t="s">
        <v>397</v>
      </c>
      <c r="F32" s="11" t="s">
        <v>397</v>
      </c>
      <c r="G32" s="19" t="s">
        <v>397</v>
      </c>
      <c r="H32" s="19" t="s">
        <v>397</v>
      </c>
      <c r="I32" s="19" t="s">
        <v>397</v>
      </c>
      <c r="J32" s="19" t="s">
        <v>397</v>
      </c>
      <c r="K32" s="19" t="s">
        <v>397</v>
      </c>
    </row>
    <row r="33" spans="1:11" ht="12" customHeight="1">
      <c r="A33" s="2" t="str">
        <f>"Sep "&amp;RIGHT(A6,4)+1</f>
        <v>Sep 2012</v>
      </c>
      <c r="B33" s="11" t="s">
        <v>397</v>
      </c>
      <c r="C33" s="11" t="s">
        <v>397</v>
      </c>
      <c r="D33" s="11" t="s">
        <v>397</v>
      </c>
      <c r="E33" s="11" t="s">
        <v>397</v>
      </c>
      <c r="F33" s="11" t="s">
        <v>397</v>
      </c>
      <c r="G33" s="19" t="s">
        <v>397</v>
      </c>
      <c r="H33" s="19" t="s">
        <v>397</v>
      </c>
      <c r="I33" s="19" t="s">
        <v>397</v>
      </c>
      <c r="J33" s="19" t="s">
        <v>397</v>
      </c>
      <c r="K33" s="19" t="s">
        <v>397</v>
      </c>
    </row>
    <row r="34" spans="1:11" ht="12" customHeight="1">
      <c r="A34" s="12" t="s">
        <v>57</v>
      </c>
      <c r="B34" s="13">
        <v>281205783</v>
      </c>
      <c r="C34" s="13">
        <v>467688419</v>
      </c>
      <c r="D34" s="13">
        <v>38744457</v>
      </c>
      <c r="E34" s="13">
        <v>172699987</v>
      </c>
      <c r="F34" s="13">
        <v>679132863</v>
      </c>
      <c r="G34" s="22">
        <v>0.68869999999999998</v>
      </c>
      <c r="H34" s="22">
        <v>5.7000000000000002E-2</v>
      </c>
      <c r="I34" s="22">
        <v>0.25430000000000003</v>
      </c>
      <c r="J34" s="22">
        <v>0.2928</v>
      </c>
      <c r="K34" s="22">
        <v>0.48699999999999999</v>
      </c>
    </row>
    <row r="35" spans="1:11" ht="12" customHeight="1">
      <c r="A35" s="14" t="str">
        <f>"Total "&amp;MID(A20,7,LEN(A20)-13)&amp;" Months"</f>
        <v>Total 6 Months</v>
      </c>
      <c r="B35" s="15">
        <v>281205783</v>
      </c>
      <c r="C35" s="15">
        <v>467688419</v>
      </c>
      <c r="D35" s="15">
        <v>38744457</v>
      </c>
      <c r="E35" s="15">
        <v>172699987</v>
      </c>
      <c r="F35" s="15">
        <v>679132863</v>
      </c>
      <c r="G35" s="23">
        <v>0.68869999999999998</v>
      </c>
      <c r="H35" s="23">
        <v>5.7000000000000002E-2</v>
      </c>
      <c r="I35" s="23">
        <v>0.25430000000000003</v>
      </c>
      <c r="J35" s="23">
        <v>0.2928</v>
      </c>
      <c r="K35" s="23">
        <v>0.48699999999999999</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F5"/>
    <mergeCell ref="G5:K5"/>
    <mergeCell ref="A1:J1"/>
    <mergeCell ref="A2:J2"/>
    <mergeCell ref="A3:A4"/>
    <mergeCell ref="B3:B4"/>
    <mergeCell ref="C3:F3"/>
    <mergeCell ref="G3:I3"/>
    <mergeCell ref="J3:K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9.xml><?xml version="1.0" encoding="utf-8"?>
<worksheet xmlns="http://schemas.openxmlformats.org/spreadsheetml/2006/main" xmlns:r="http://schemas.openxmlformats.org/officeDocument/2006/relationships">
  <sheetPr codeName="Sheet22">
    <pageSetUpPr fitToPage="1"/>
  </sheetPr>
  <dimension ref="A1:H200"/>
  <sheetViews>
    <sheetView showGridLines="0" workbookViewId="0">
      <pane activePane="bottomRight" state="frozen"/>
      <selection sqref="A1:G1"/>
    </sheetView>
  </sheetViews>
  <sheetFormatPr defaultRowHeight="12.75"/>
  <cols>
    <col min="1" max="1" width="12.85546875" customWidth="1"/>
    <col min="2" max="8" width="11.42578125" customWidth="1"/>
  </cols>
  <sheetData>
    <row r="1" spans="1:8" ht="12" customHeight="1">
      <c r="A1" s="42" t="s">
        <v>394</v>
      </c>
      <c r="B1" s="42"/>
      <c r="C1" s="42"/>
      <c r="D1" s="42"/>
      <c r="E1" s="42"/>
      <c r="F1" s="42"/>
      <c r="G1" s="42"/>
      <c r="H1" s="2" t="s">
        <v>395</v>
      </c>
    </row>
    <row r="2" spans="1:8" ht="12" customHeight="1">
      <c r="A2" s="44" t="s">
        <v>124</v>
      </c>
      <c r="B2" s="44"/>
      <c r="C2" s="44"/>
      <c r="D2" s="44"/>
      <c r="E2" s="44"/>
      <c r="F2" s="44"/>
      <c r="G2" s="44"/>
      <c r="H2" s="1"/>
    </row>
    <row r="3" spans="1:8" ht="24" customHeight="1">
      <c r="A3" s="46" t="s">
        <v>52</v>
      </c>
      <c r="B3" s="48" t="s">
        <v>233</v>
      </c>
      <c r="C3" s="49"/>
      <c r="D3" s="38" t="s">
        <v>234</v>
      </c>
      <c r="E3" s="38" t="s">
        <v>342</v>
      </c>
      <c r="F3" s="38" t="s">
        <v>235</v>
      </c>
      <c r="G3" s="38" t="s">
        <v>236</v>
      </c>
      <c r="H3" s="40" t="s">
        <v>60</v>
      </c>
    </row>
    <row r="4" spans="1:8" ht="24" customHeight="1">
      <c r="A4" s="47"/>
      <c r="B4" s="10" t="s">
        <v>122</v>
      </c>
      <c r="C4" s="10" t="s">
        <v>123</v>
      </c>
      <c r="D4" s="39"/>
      <c r="E4" s="39"/>
      <c r="F4" s="39"/>
      <c r="G4" s="39"/>
      <c r="H4" s="41"/>
    </row>
    <row r="5" spans="1:8" ht="12" customHeight="1">
      <c r="A5" s="1"/>
      <c r="B5" s="33" t="str">
        <f>REPT("-",78)&amp;" Dollars "&amp;REPT("-",78)</f>
        <v>------------------------------------------------------------------------------ Dollars ------------------------------------------------------------------------------</v>
      </c>
      <c r="C5" s="33"/>
      <c r="D5" s="33"/>
      <c r="E5" s="33"/>
      <c r="F5" s="33"/>
      <c r="G5" s="33"/>
      <c r="H5" s="33"/>
    </row>
    <row r="6" spans="1:8" ht="12" customHeight="1">
      <c r="A6" s="3" t="s">
        <v>396</v>
      </c>
    </row>
    <row r="7" spans="1:8" ht="12" customHeight="1">
      <c r="A7" s="2" t="str">
        <f>"Oct "&amp;RIGHT(A6,4)-1</f>
        <v>Oct 2010</v>
      </c>
      <c r="B7" s="11">
        <v>61431497.409999996</v>
      </c>
      <c r="C7" s="11">
        <v>144522856.44999999</v>
      </c>
      <c r="D7" s="11">
        <v>205954353.86000001</v>
      </c>
      <c r="E7" s="11">
        <v>132024</v>
      </c>
      <c r="F7" s="11" t="s">
        <v>397</v>
      </c>
      <c r="G7" s="11" t="s">
        <v>397</v>
      </c>
      <c r="H7" s="11">
        <v>206086377.86000001</v>
      </c>
    </row>
    <row r="8" spans="1:8" ht="12" customHeight="1">
      <c r="A8" s="2" t="str">
        <f>"Nov "&amp;RIGHT(A6,4)-1</f>
        <v>Nov 2010</v>
      </c>
      <c r="B8" s="11">
        <v>59404334.710000001</v>
      </c>
      <c r="C8" s="11">
        <v>136804636.03</v>
      </c>
      <c r="D8" s="11">
        <v>196208970.74000001</v>
      </c>
      <c r="E8" s="11">
        <v>827605</v>
      </c>
      <c r="F8" s="11" t="s">
        <v>397</v>
      </c>
      <c r="G8" s="11" t="s">
        <v>397</v>
      </c>
      <c r="H8" s="11">
        <v>197036575.74000001</v>
      </c>
    </row>
    <row r="9" spans="1:8" ht="12" customHeight="1">
      <c r="A9" s="2" t="str">
        <f>"Dec "&amp;RIGHT(A6,4)-1</f>
        <v>Dec 2010</v>
      </c>
      <c r="B9" s="11">
        <v>61305000.390000001</v>
      </c>
      <c r="C9" s="11">
        <v>120166607.69</v>
      </c>
      <c r="D9" s="11">
        <v>181471608.08000001</v>
      </c>
      <c r="E9" s="11">
        <v>19160699</v>
      </c>
      <c r="F9" s="11">
        <v>34629007</v>
      </c>
      <c r="G9" s="11">
        <v>8853250</v>
      </c>
      <c r="H9" s="11">
        <v>244114564.08000001</v>
      </c>
    </row>
    <row r="10" spans="1:8" ht="12" customHeight="1">
      <c r="A10" s="2" t="str">
        <f>"Jan "&amp;RIGHT(A6,4)</f>
        <v>Jan 2011</v>
      </c>
      <c r="B10" s="11">
        <v>59676488.479999997</v>
      </c>
      <c r="C10" s="11">
        <v>131779888.52</v>
      </c>
      <c r="D10" s="11">
        <v>191456377</v>
      </c>
      <c r="E10" s="11">
        <v>106124</v>
      </c>
      <c r="F10" s="11" t="s">
        <v>397</v>
      </c>
      <c r="G10" s="11" t="s">
        <v>397</v>
      </c>
      <c r="H10" s="11">
        <v>191562501</v>
      </c>
    </row>
    <row r="11" spans="1:8" ht="12" customHeight="1">
      <c r="A11" s="2" t="str">
        <f>"Feb "&amp;RIGHT(A6,4)</f>
        <v>Feb 2011</v>
      </c>
      <c r="B11" s="11">
        <v>57321777.719999999</v>
      </c>
      <c r="C11" s="11">
        <v>131059134.34</v>
      </c>
      <c r="D11" s="11">
        <v>188380912.06</v>
      </c>
      <c r="E11" s="11">
        <v>25978</v>
      </c>
      <c r="F11" s="11" t="s">
        <v>397</v>
      </c>
      <c r="G11" s="11" t="s">
        <v>397</v>
      </c>
      <c r="H11" s="11">
        <v>188406890.06</v>
      </c>
    </row>
    <row r="12" spans="1:8" ht="12" customHeight="1">
      <c r="A12" s="2" t="str">
        <f>"Mar "&amp;RIGHT(A6,4)</f>
        <v>Mar 2011</v>
      </c>
      <c r="B12" s="11">
        <v>68167292.590000004</v>
      </c>
      <c r="C12" s="11">
        <v>163683332.94</v>
      </c>
      <c r="D12" s="11">
        <v>231850625.53</v>
      </c>
      <c r="E12" s="11">
        <v>30600139</v>
      </c>
      <c r="F12" s="11">
        <v>30782928</v>
      </c>
      <c r="G12" s="11">
        <v>7827673</v>
      </c>
      <c r="H12" s="11">
        <v>301061365.52999997</v>
      </c>
    </row>
    <row r="13" spans="1:8" ht="12" customHeight="1">
      <c r="A13" s="2" t="str">
        <f>"Apr "&amp;RIGHT(A6,4)</f>
        <v>Apr 2011</v>
      </c>
      <c r="B13" s="11">
        <v>62649919.460000001</v>
      </c>
      <c r="C13" s="11">
        <v>143644845.61000001</v>
      </c>
      <c r="D13" s="11">
        <v>206294765.06999999</v>
      </c>
      <c r="E13" s="11">
        <v>121561</v>
      </c>
      <c r="F13" s="11" t="s">
        <v>397</v>
      </c>
      <c r="G13" s="11" t="s">
        <v>397</v>
      </c>
      <c r="H13" s="11">
        <v>206416326.06999999</v>
      </c>
    </row>
    <row r="14" spans="1:8" ht="12" customHeight="1">
      <c r="A14" s="2" t="str">
        <f>"May "&amp;RIGHT(A6,4)</f>
        <v>May 2011</v>
      </c>
      <c r="B14" s="11">
        <v>64170110.310000002</v>
      </c>
      <c r="C14" s="11">
        <v>146791763.50999999</v>
      </c>
      <c r="D14" s="11">
        <v>210961873.81999999</v>
      </c>
      <c r="E14" s="11">
        <v>0</v>
      </c>
      <c r="F14" s="11" t="s">
        <v>397</v>
      </c>
      <c r="G14" s="11" t="s">
        <v>397</v>
      </c>
      <c r="H14" s="11">
        <v>210961873.81999999</v>
      </c>
    </row>
    <row r="15" spans="1:8" ht="12" customHeight="1">
      <c r="A15" s="2" t="str">
        <f>"Jun "&amp;RIGHT(A6,4)</f>
        <v>Jun 2011</v>
      </c>
      <c r="B15" s="11">
        <v>69586611.430000007</v>
      </c>
      <c r="C15" s="11">
        <v>116158072.36</v>
      </c>
      <c r="D15" s="11">
        <v>185744683.78999999</v>
      </c>
      <c r="E15" s="11">
        <v>24114019</v>
      </c>
      <c r="F15" s="11">
        <v>29537020</v>
      </c>
      <c r="G15" s="11">
        <v>6676561</v>
      </c>
      <c r="H15" s="11">
        <v>246072283.78999999</v>
      </c>
    </row>
    <row r="16" spans="1:8" ht="12" customHeight="1">
      <c r="A16" s="2" t="str">
        <f>"Jul "&amp;RIGHT(A6,4)</f>
        <v>Jul 2011</v>
      </c>
      <c r="B16" s="11">
        <v>65668304.350000001</v>
      </c>
      <c r="C16" s="11">
        <v>96513538.930000007</v>
      </c>
      <c r="D16" s="11">
        <v>162181843.28</v>
      </c>
      <c r="E16" s="11">
        <v>77997.06</v>
      </c>
      <c r="F16" s="11" t="s">
        <v>397</v>
      </c>
      <c r="G16" s="11" t="s">
        <v>397</v>
      </c>
      <c r="H16" s="11">
        <v>162259840.34</v>
      </c>
    </row>
    <row r="17" spans="1:8" ht="12" customHeight="1">
      <c r="A17" s="2" t="str">
        <f>"Aug "&amp;RIGHT(A6,4)</f>
        <v>Aug 2011</v>
      </c>
      <c r="B17" s="11">
        <v>73329954.950000003</v>
      </c>
      <c r="C17" s="11">
        <v>116152507.25</v>
      </c>
      <c r="D17" s="11">
        <v>189482462.19999999</v>
      </c>
      <c r="E17" s="11">
        <v>78510.33</v>
      </c>
      <c r="F17" s="11" t="s">
        <v>397</v>
      </c>
      <c r="G17" s="11" t="s">
        <v>397</v>
      </c>
      <c r="H17" s="11">
        <v>189560972.53</v>
      </c>
    </row>
    <row r="18" spans="1:8" ht="12" customHeight="1">
      <c r="A18" s="2" t="str">
        <f>"Sep "&amp;RIGHT(A6,4)</f>
        <v>Sep 2011</v>
      </c>
      <c r="B18" s="11">
        <v>62646491.670000002</v>
      </c>
      <c r="C18" s="11">
        <v>141493263.83000001</v>
      </c>
      <c r="D18" s="11">
        <v>204139755.5</v>
      </c>
      <c r="E18" s="11">
        <v>26915663.940000001</v>
      </c>
      <c r="F18" s="11">
        <v>26558222</v>
      </c>
      <c r="G18" s="11">
        <v>5109813</v>
      </c>
      <c r="H18" s="11">
        <v>262723454.44</v>
      </c>
    </row>
    <row r="19" spans="1:8" ht="12" customHeight="1">
      <c r="A19" s="12" t="s">
        <v>57</v>
      </c>
      <c r="B19" s="13">
        <v>765357783.47000003</v>
      </c>
      <c r="C19" s="13">
        <v>1588770447.46</v>
      </c>
      <c r="D19" s="13">
        <v>2354128230.9299998</v>
      </c>
      <c r="E19" s="13">
        <v>102160320.33</v>
      </c>
      <c r="F19" s="13">
        <v>121507177</v>
      </c>
      <c r="G19" s="13">
        <v>28467297</v>
      </c>
      <c r="H19" s="13">
        <v>2606263025.2600002</v>
      </c>
    </row>
    <row r="20" spans="1:8" ht="12" customHeight="1">
      <c r="A20" s="14" t="s">
        <v>398</v>
      </c>
      <c r="B20" s="15">
        <v>367306391.30000001</v>
      </c>
      <c r="C20" s="15">
        <v>828016455.97000003</v>
      </c>
      <c r="D20" s="15">
        <v>1195322847.27</v>
      </c>
      <c r="E20" s="15">
        <v>50852569</v>
      </c>
      <c r="F20" s="15">
        <v>65411935</v>
      </c>
      <c r="G20" s="15">
        <v>16680923</v>
      </c>
      <c r="H20" s="15">
        <v>1328268274.27</v>
      </c>
    </row>
    <row r="21" spans="1:8" ht="12" customHeight="1">
      <c r="A21" s="3" t="str">
        <f>"FY "&amp;RIGHT(A6,4)+1</f>
        <v>FY 2012</v>
      </c>
    </row>
    <row r="22" spans="1:8" ht="12" customHeight="1">
      <c r="A22" s="2" t="str">
        <f>"Oct "&amp;RIGHT(A6,4)</f>
        <v>Oct 2011</v>
      </c>
      <c r="B22" s="11">
        <v>62670613.119999997</v>
      </c>
      <c r="C22" s="11">
        <v>150622363.61000001</v>
      </c>
      <c r="D22" s="11">
        <v>213292976.72999999</v>
      </c>
      <c r="E22" s="11">
        <v>169775.53</v>
      </c>
      <c r="F22" s="11" t="s">
        <v>397</v>
      </c>
      <c r="G22" s="11" t="s">
        <v>397</v>
      </c>
      <c r="H22" s="11">
        <v>213462752.25999999</v>
      </c>
    </row>
    <row r="23" spans="1:8" ht="12" customHeight="1">
      <c r="A23" s="2" t="str">
        <f>"Nov "&amp;RIGHT(A6,4)</f>
        <v>Nov 2011</v>
      </c>
      <c r="B23" s="11">
        <v>61104825.25</v>
      </c>
      <c r="C23" s="11">
        <v>144111121.94</v>
      </c>
      <c r="D23" s="11">
        <v>205215947.19</v>
      </c>
      <c r="E23" s="11">
        <v>134890.95000000001</v>
      </c>
      <c r="F23" s="11" t="s">
        <v>397</v>
      </c>
      <c r="G23" s="11" t="s">
        <v>397</v>
      </c>
      <c r="H23" s="11">
        <v>205350838.13999999</v>
      </c>
    </row>
    <row r="24" spans="1:8" ht="12" customHeight="1">
      <c r="A24" s="2" t="str">
        <f>"Dec "&amp;RIGHT(A6,4)</f>
        <v>Dec 2011</v>
      </c>
      <c r="B24" s="11">
        <v>61889221.640000001</v>
      </c>
      <c r="C24" s="11">
        <v>127033410.05</v>
      </c>
      <c r="D24" s="11">
        <v>188922631.69</v>
      </c>
      <c r="E24" s="11">
        <v>19722989.359999999</v>
      </c>
      <c r="F24" s="11">
        <v>29170350</v>
      </c>
      <c r="G24" s="11">
        <v>6602453</v>
      </c>
      <c r="H24" s="11">
        <v>244418424.05000001</v>
      </c>
    </row>
    <row r="25" spans="1:8" ht="12" customHeight="1">
      <c r="A25" s="2" t="str">
        <f>"Jan "&amp;RIGHT(A6,4)+1</f>
        <v>Jan 2012</v>
      </c>
      <c r="B25" s="11">
        <v>63110788.07</v>
      </c>
      <c r="C25" s="11">
        <v>146909146.69</v>
      </c>
      <c r="D25" s="11">
        <v>210019934.75999999</v>
      </c>
      <c r="E25" s="11">
        <v>20041.55</v>
      </c>
      <c r="F25" s="11" t="s">
        <v>397</v>
      </c>
      <c r="G25" s="11" t="s">
        <v>397</v>
      </c>
      <c r="H25" s="11">
        <v>210039976.31</v>
      </c>
    </row>
    <row r="26" spans="1:8" ht="12" customHeight="1">
      <c r="A26" s="2" t="str">
        <f>"Feb "&amp;RIGHT(A6,4)+1</f>
        <v>Feb 2012</v>
      </c>
      <c r="B26" s="11">
        <v>62693644.710000001</v>
      </c>
      <c r="C26" s="11">
        <v>151636901.34999999</v>
      </c>
      <c r="D26" s="11">
        <v>214330546.06</v>
      </c>
      <c r="E26" s="11">
        <v>144515.92000000001</v>
      </c>
      <c r="F26" s="11" t="s">
        <v>397</v>
      </c>
      <c r="G26" s="11" t="s">
        <v>397</v>
      </c>
      <c r="H26" s="11">
        <v>214475061.97999999</v>
      </c>
    </row>
    <row r="27" spans="1:8" ht="12" customHeight="1">
      <c r="A27" s="2" t="str">
        <f>"Mar "&amp;RIGHT(A6,4)+1</f>
        <v>Mar 2012</v>
      </c>
      <c r="B27" s="11">
        <v>67832170.769999996</v>
      </c>
      <c r="C27" s="11">
        <v>163103823.44</v>
      </c>
      <c r="D27" s="11">
        <v>230935994.21000001</v>
      </c>
      <c r="E27" s="11">
        <v>29423317.079999998</v>
      </c>
      <c r="F27" s="11">
        <v>30986132</v>
      </c>
      <c r="G27" s="11">
        <v>6721988</v>
      </c>
      <c r="H27" s="11">
        <v>298067431.29000002</v>
      </c>
    </row>
    <row r="28" spans="1:8" ht="12" customHeight="1">
      <c r="A28" s="2" t="str">
        <f>"Apr "&amp;RIGHT(A6,4)+1</f>
        <v>Apr 2012</v>
      </c>
      <c r="B28" s="11" t="s">
        <v>397</v>
      </c>
      <c r="C28" s="11" t="s">
        <v>397</v>
      </c>
      <c r="D28" s="11" t="s">
        <v>397</v>
      </c>
      <c r="E28" s="11" t="s">
        <v>397</v>
      </c>
      <c r="F28" s="11" t="s">
        <v>397</v>
      </c>
      <c r="G28" s="11" t="s">
        <v>397</v>
      </c>
      <c r="H28" s="11" t="s">
        <v>397</v>
      </c>
    </row>
    <row r="29" spans="1:8" ht="12" customHeight="1">
      <c r="A29" s="2" t="str">
        <f>"May "&amp;RIGHT(A6,4)+1</f>
        <v>May 2012</v>
      </c>
      <c r="B29" s="11" t="s">
        <v>397</v>
      </c>
      <c r="C29" s="11" t="s">
        <v>397</v>
      </c>
      <c r="D29" s="11" t="s">
        <v>397</v>
      </c>
      <c r="E29" s="11" t="s">
        <v>397</v>
      </c>
      <c r="F29" s="11" t="s">
        <v>397</v>
      </c>
      <c r="G29" s="11" t="s">
        <v>397</v>
      </c>
      <c r="H29" s="11" t="s">
        <v>397</v>
      </c>
    </row>
    <row r="30" spans="1:8" ht="12" customHeight="1">
      <c r="A30" s="2" t="str">
        <f>"Jun "&amp;RIGHT(A6,4)+1</f>
        <v>Jun 2012</v>
      </c>
      <c r="B30" s="11" t="s">
        <v>397</v>
      </c>
      <c r="C30" s="11" t="s">
        <v>397</v>
      </c>
      <c r="D30" s="11" t="s">
        <v>397</v>
      </c>
      <c r="E30" s="11" t="s">
        <v>397</v>
      </c>
      <c r="F30" s="11" t="s">
        <v>397</v>
      </c>
      <c r="G30" s="11" t="s">
        <v>397</v>
      </c>
      <c r="H30" s="11" t="s">
        <v>397</v>
      </c>
    </row>
    <row r="31" spans="1:8" ht="12" customHeight="1">
      <c r="A31" s="2" t="str">
        <f>"Jul "&amp;RIGHT(A6,4)+1</f>
        <v>Jul 2012</v>
      </c>
      <c r="B31" s="11" t="s">
        <v>397</v>
      </c>
      <c r="C31" s="11" t="s">
        <v>397</v>
      </c>
      <c r="D31" s="11" t="s">
        <v>397</v>
      </c>
      <c r="E31" s="11" t="s">
        <v>397</v>
      </c>
      <c r="F31" s="11" t="s">
        <v>397</v>
      </c>
      <c r="G31" s="11" t="s">
        <v>397</v>
      </c>
      <c r="H31" s="11" t="s">
        <v>397</v>
      </c>
    </row>
    <row r="32" spans="1:8" ht="12" customHeight="1">
      <c r="A32" s="2" t="str">
        <f>"Aug "&amp;RIGHT(A6,4)+1</f>
        <v>Aug 2012</v>
      </c>
      <c r="B32" s="11" t="s">
        <v>397</v>
      </c>
      <c r="C32" s="11" t="s">
        <v>397</v>
      </c>
      <c r="D32" s="11" t="s">
        <v>397</v>
      </c>
      <c r="E32" s="11" t="s">
        <v>397</v>
      </c>
      <c r="F32" s="11" t="s">
        <v>397</v>
      </c>
      <c r="G32" s="11" t="s">
        <v>397</v>
      </c>
      <c r="H32" s="11" t="s">
        <v>397</v>
      </c>
    </row>
    <row r="33" spans="1:8" ht="12" customHeight="1">
      <c r="A33" s="2" t="str">
        <f>"Sep "&amp;RIGHT(A6,4)+1</f>
        <v>Sep 2012</v>
      </c>
      <c r="B33" s="11" t="s">
        <v>397</v>
      </c>
      <c r="C33" s="11" t="s">
        <v>397</v>
      </c>
      <c r="D33" s="11" t="s">
        <v>397</v>
      </c>
      <c r="E33" s="11" t="s">
        <v>397</v>
      </c>
      <c r="F33" s="11" t="s">
        <v>397</v>
      </c>
      <c r="G33" s="11" t="s">
        <v>397</v>
      </c>
      <c r="H33" s="11" t="s">
        <v>397</v>
      </c>
    </row>
    <row r="34" spans="1:8" ht="12" customHeight="1">
      <c r="A34" s="12" t="s">
        <v>57</v>
      </c>
      <c r="B34" s="13">
        <v>379301263.56</v>
      </c>
      <c r="C34" s="13">
        <v>883416767.08000004</v>
      </c>
      <c r="D34" s="13">
        <v>1262718030.6400001</v>
      </c>
      <c r="E34" s="13">
        <v>49615530.390000001</v>
      </c>
      <c r="F34" s="13">
        <v>60156482</v>
      </c>
      <c r="G34" s="13">
        <v>13324441</v>
      </c>
      <c r="H34" s="13">
        <v>1385814484.03</v>
      </c>
    </row>
    <row r="35" spans="1:8" ht="12" customHeight="1">
      <c r="A35" s="14" t="str">
        <f>"Total "&amp;MID(A20,7,LEN(A20)-13)&amp;" Months"</f>
        <v>Total 6 Months</v>
      </c>
      <c r="B35" s="15">
        <v>379301263.56</v>
      </c>
      <c r="C35" s="15">
        <v>883416767.08000004</v>
      </c>
      <c r="D35" s="15">
        <v>1262718030.6400001</v>
      </c>
      <c r="E35" s="15">
        <v>49615530.390000001</v>
      </c>
      <c r="F35" s="15">
        <v>60156482</v>
      </c>
      <c r="G35" s="15">
        <v>13324441</v>
      </c>
      <c r="H35" s="15">
        <v>1385814484.03</v>
      </c>
    </row>
    <row r="36" spans="1:8" ht="12" customHeight="1">
      <c r="A36" s="33"/>
      <c r="B36" s="33"/>
      <c r="C36" s="33"/>
      <c r="D36" s="33"/>
      <c r="E36" s="33"/>
      <c r="F36" s="33"/>
      <c r="G36" s="33"/>
      <c r="H36" s="33"/>
    </row>
    <row r="37" spans="1:8" ht="69.95" customHeight="1">
      <c r="A37" s="53" t="s">
        <v>377</v>
      </c>
      <c r="B37" s="53"/>
      <c r="C37" s="53"/>
      <c r="D37" s="53"/>
      <c r="E37" s="53"/>
      <c r="F37" s="53"/>
      <c r="G37" s="53"/>
      <c r="H37" s="53"/>
    </row>
    <row r="38" spans="1: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2">
    <mergeCell ref="H3:H4"/>
    <mergeCell ref="B5:H5"/>
    <mergeCell ref="A36:H36"/>
    <mergeCell ref="A37:H37"/>
    <mergeCell ref="A1:G1"/>
    <mergeCell ref="A2:G2"/>
    <mergeCell ref="A3:A4"/>
    <mergeCell ref="B3:C3"/>
    <mergeCell ref="D3:D4"/>
    <mergeCell ref="E3:E4"/>
    <mergeCell ref="F3:F4"/>
    <mergeCell ref="G3:G4"/>
  </mergeCells>
  <phoneticPr fontId="0" type="noConversion"/>
  <pageMargins left="0.75" right="0.5" top="0.75" bottom="0.5" header="0.5" footer="0.25"/>
  <pageSetup orientation="landscape" r:id="rId1"/>
  <headerFooter alignWithMargins="0">
    <oddHeader>&amp;L&amp;C&amp;R</oddHeader>
    <oddFooter>&amp;L&amp;C&amp;R</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C44"/>
  <sheetViews>
    <sheetView showGridLines="0" workbookViewId="0">
      <pane activePane="bottomRight" state="frozen"/>
      <selection activeCell="B1" sqref="B1"/>
    </sheetView>
  </sheetViews>
  <sheetFormatPr defaultRowHeight="12.75"/>
  <cols>
    <col min="1" max="1" width="13.5703125" customWidth="1"/>
    <col min="2" max="2" width="85.7109375" customWidth="1"/>
  </cols>
  <sheetData>
    <row r="1" spans="1:3" ht="12" customHeight="1">
      <c r="A1" s="3"/>
      <c r="B1" s="5" t="s">
        <v>12</v>
      </c>
    </row>
    <row r="2" spans="1:3" ht="12" customHeight="1">
      <c r="A2" s="6" t="s">
        <v>13</v>
      </c>
      <c r="B2" s="7" t="s">
        <v>14</v>
      </c>
    </row>
    <row r="3" spans="1:3" ht="12" customHeight="1">
      <c r="A3" s="3" t="s">
        <v>289</v>
      </c>
      <c r="B3" s="1" t="s">
        <v>15</v>
      </c>
    </row>
    <row r="4" spans="1:3" ht="12" customHeight="1">
      <c r="A4" s="3" t="s">
        <v>344</v>
      </c>
      <c r="B4" s="1" t="s">
        <v>345</v>
      </c>
    </row>
    <row r="5" spans="1:3" ht="12" customHeight="1">
      <c r="A5" s="3" t="s">
        <v>290</v>
      </c>
      <c r="B5" s="1" t="s">
        <v>16</v>
      </c>
    </row>
    <row r="6" spans="1:3" ht="12" customHeight="1">
      <c r="A6" s="3" t="s">
        <v>291</v>
      </c>
      <c r="B6" s="1" t="s">
        <v>17</v>
      </c>
      <c r="C6" t="s">
        <v>327</v>
      </c>
    </row>
    <row r="7" spans="1:3" ht="12" customHeight="1">
      <c r="A7" s="3" t="s">
        <v>292</v>
      </c>
      <c r="B7" s="1" t="s">
        <v>18</v>
      </c>
      <c r="C7" t="s">
        <v>328</v>
      </c>
    </row>
    <row r="8" spans="1:3" ht="12" customHeight="1">
      <c r="A8" s="3" t="s">
        <v>293</v>
      </c>
      <c r="B8" s="1" t="s">
        <v>19</v>
      </c>
      <c r="C8" t="s">
        <v>329</v>
      </c>
    </row>
    <row r="9" spans="1:3" ht="12" customHeight="1">
      <c r="A9" s="3" t="s">
        <v>294</v>
      </c>
      <c r="B9" s="1" t="s">
        <v>20</v>
      </c>
      <c r="C9" t="s">
        <v>330</v>
      </c>
    </row>
    <row r="10" spans="1:3" ht="12" customHeight="1">
      <c r="A10" s="3" t="s">
        <v>295</v>
      </c>
      <c r="B10" s="1" t="s">
        <v>21</v>
      </c>
      <c r="C10" t="s">
        <v>331</v>
      </c>
    </row>
    <row r="11" spans="1:3" ht="12" customHeight="1">
      <c r="A11" s="3" t="s">
        <v>296</v>
      </c>
      <c r="B11" s="1" t="s">
        <v>22</v>
      </c>
      <c r="C11" t="s">
        <v>332</v>
      </c>
    </row>
    <row r="12" spans="1:3" ht="12" customHeight="1">
      <c r="A12" s="3" t="s">
        <v>297</v>
      </c>
      <c r="B12" s="1" t="s">
        <v>23</v>
      </c>
      <c r="C12" t="s">
        <v>333</v>
      </c>
    </row>
    <row r="13" spans="1:3" ht="12" customHeight="1">
      <c r="A13" s="3" t="s">
        <v>298</v>
      </c>
      <c r="B13" s="1" t="s">
        <v>24</v>
      </c>
      <c r="C13" t="s">
        <v>334</v>
      </c>
    </row>
    <row r="14" spans="1:3" ht="12" customHeight="1">
      <c r="A14" s="3" t="s">
        <v>299</v>
      </c>
      <c r="B14" s="1" t="s">
        <v>25</v>
      </c>
      <c r="C14" t="s">
        <v>335</v>
      </c>
    </row>
    <row r="15" spans="1:3" ht="12" customHeight="1">
      <c r="A15" s="3" t="s">
        <v>300</v>
      </c>
      <c r="B15" s="1" t="s">
        <v>26</v>
      </c>
      <c r="C15" t="s">
        <v>336</v>
      </c>
    </row>
    <row r="16" spans="1:3" ht="12" customHeight="1">
      <c r="A16" s="3" t="s">
        <v>301</v>
      </c>
      <c r="B16" s="1" t="s">
        <v>27</v>
      </c>
      <c r="C16" t="s">
        <v>337</v>
      </c>
    </row>
    <row r="17" spans="1:2" ht="12" customHeight="1">
      <c r="A17" s="3" t="s">
        <v>302</v>
      </c>
      <c r="B17" s="1" t="s">
        <v>28</v>
      </c>
    </row>
    <row r="18" spans="1:2" ht="12" customHeight="1">
      <c r="A18" s="3" t="s">
        <v>303</v>
      </c>
      <c r="B18" s="1" t="s">
        <v>29</v>
      </c>
    </row>
    <row r="19" spans="1:2" ht="12" customHeight="1">
      <c r="A19" s="3" t="s">
        <v>304</v>
      </c>
      <c r="B19" s="1" t="s">
        <v>30</v>
      </c>
    </row>
    <row r="20" spans="1:2" ht="12" customHeight="1">
      <c r="A20" s="3" t="s">
        <v>305</v>
      </c>
      <c r="B20" s="1" t="s">
        <v>31</v>
      </c>
    </row>
    <row r="21" spans="1:2" ht="12" customHeight="1">
      <c r="A21" s="3" t="s">
        <v>306</v>
      </c>
      <c r="B21" s="1" t="s">
        <v>32</v>
      </c>
    </row>
    <row r="22" spans="1:2" ht="12" customHeight="1">
      <c r="A22" s="3" t="s">
        <v>307</v>
      </c>
      <c r="B22" s="1" t="s">
        <v>33</v>
      </c>
    </row>
    <row r="23" spans="1:2" ht="12" customHeight="1">
      <c r="A23" s="3" t="s">
        <v>308</v>
      </c>
      <c r="B23" s="1" t="s">
        <v>34</v>
      </c>
    </row>
    <row r="24" spans="1:2" ht="12" customHeight="1">
      <c r="A24" s="3" t="s">
        <v>309</v>
      </c>
      <c r="B24" s="1" t="s">
        <v>35</v>
      </c>
    </row>
    <row r="25" spans="1:2" ht="12" customHeight="1">
      <c r="A25" s="3" t="s">
        <v>310</v>
      </c>
      <c r="B25" s="1" t="s">
        <v>36</v>
      </c>
    </row>
    <row r="26" spans="1:2" ht="18" customHeight="1">
      <c r="A26" s="3" t="s">
        <v>311</v>
      </c>
      <c r="B26" s="1" t="s">
        <v>37</v>
      </c>
    </row>
    <row r="27" spans="1:2" ht="12" customHeight="1">
      <c r="A27" s="3" t="s">
        <v>312</v>
      </c>
      <c r="B27" s="1" t="s">
        <v>38</v>
      </c>
    </row>
    <row r="28" spans="1:2" ht="18" customHeight="1">
      <c r="A28" s="3" t="s">
        <v>313</v>
      </c>
      <c r="B28" s="1" t="s">
        <v>39</v>
      </c>
    </row>
    <row r="29" spans="1:2" ht="12" customHeight="1">
      <c r="A29" s="3" t="s">
        <v>314</v>
      </c>
      <c r="B29" s="1" t="s">
        <v>40</v>
      </c>
    </row>
    <row r="30" spans="1:2" ht="18" customHeight="1">
      <c r="A30" s="3" t="s">
        <v>325</v>
      </c>
      <c r="B30" s="1" t="s">
        <v>41</v>
      </c>
    </row>
    <row r="31" spans="1:2" ht="12" customHeight="1">
      <c r="A31" s="3" t="s">
        <v>324</v>
      </c>
      <c r="B31" s="1" t="s">
        <v>42</v>
      </c>
    </row>
    <row r="32" spans="1:2" ht="18" customHeight="1">
      <c r="A32" s="3" t="s">
        <v>326</v>
      </c>
      <c r="B32" s="1" t="s">
        <v>43</v>
      </c>
    </row>
    <row r="33" spans="1:2" ht="12" customHeight="1">
      <c r="A33" s="3"/>
      <c r="B33" s="1"/>
    </row>
    <row r="34" spans="1:2" ht="18" customHeight="1">
      <c r="A34" s="3" t="s">
        <v>315</v>
      </c>
      <c r="B34" s="1" t="s">
        <v>44</v>
      </c>
    </row>
    <row r="35" spans="1:2" ht="12" customHeight="1">
      <c r="A35" s="3" t="s">
        <v>316</v>
      </c>
      <c r="B35" s="1" t="s">
        <v>44</v>
      </c>
    </row>
    <row r="36" spans="1:2" ht="12" customHeight="1">
      <c r="A36" s="3" t="s">
        <v>317</v>
      </c>
      <c r="B36" s="1" t="s">
        <v>45</v>
      </c>
    </row>
    <row r="37" spans="1:2" ht="18" customHeight="1">
      <c r="A37" s="3" t="s">
        <v>318</v>
      </c>
      <c r="B37" s="1" t="s">
        <v>46</v>
      </c>
    </row>
    <row r="38" spans="1:2" ht="12" customHeight="1">
      <c r="A38" s="3" t="s">
        <v>319</v>
      </c>
      <c r="B38" s="1" t="s">
        <v>47</v>
      </c>
    </row>
    <row r="39" spans="1:2" ht="12" customHeight="1">
      <c r="A39" s="3" t="s">
        <v>320</v>
      </c>
      <c r="B39" s="1" t="s">
        <v>48</v>
      </c>
    </row>
    <row r="40" spans="1:2" ht="18" customHeight="1">
      <c r="A40" s="3" t="s">
        <v>321</v>
      </c>
      <c r="B40" s="1" t="s">
        <v>49</v>
      </c>
    </row>
    <row r="41" spans="1:2" ht="12" customHeight="1">
      <c r="A41" s="3" t="s">
        <v>322</v>
      </c>
      <c r="B41" s="1" t="s">
        <v>50</v>
      </c>
    </row>
    <row r="42" spans="1:2" ht="12" customHeight="1">
      <c r="A42" s="30" t="s">
        <v>323</v>
      </c>
      <c r="B42" s="25" t="s">
        <v>50</v>
      </c>
    </row>
    <row r="43" spans="1:2" ht="12" customHeight="1">
      <c r="A43" s="8" t="s">
        <v>365</v>
      </c>
      <c r="B43" s="4" t="s">
        <v>363</v>
      </c>
    </row>
    <row r="44" spans="1:2" ht="12" customHeight="1">
      <c r="A44" s="33" t="s">
        <v>51</v>
      </c>
      <c r="B44" s="33"/>
    </row>
  </sheetData>
  <mergeCells count="1">
    <mergeCell ref="A44:B44"/>
  </mergeCells>
  <phoneticPr fontId="0" type="noConversion"/>
  <pageMargins left="0.75" right="0.5" top="0.5" bottom="0.3" header="0.5" footer="0.25"/>
  <pageSetup orientation="landscape"/>
  <headerFooter alignWithMargins="0">
    <oddHeader>&amp;L&amp;C&amp;R</oddHeader>
    <oddFooter>&amp;L&amp;C&amp;R</oddFooter>
  </headerFooter>
</worksheet>
</file>

<file path=xl/worksheets/sheet20.xml><?xml version="1.0" encoding="utf-8"?>
<worksheet xmlns="http://schemas.openxmlformats.org/spreadsheetml/2006/main" xmlns:r="http://schemas.openxmlformats.org/officeDocument/2006/relationships">
  <sheetPr codeName="Sheet23">
    <pageSetUpPr fitToPage="1"/>
  </sheetPr>
  <dimension ref="A1:J200"/>
  <sheetViews>
    <sheetView showGridLines="0" workbookViewId="0">
      <pane activePane="bottomRight" state="frozen"/>
      <selection sqref="A1:I1"/>
    </sheetView>
  </sheetViews>
  <sheetFormatPr defaultRowHeight="12.75"/>
  <cols>
    <col min="1" max="1" width="12.85546875" customWidth="1"/>
    <col min="2" max="10" width="11.42578125" customWidth="1"/>
  </cols>
  <sheetData>
    <row r="1" spans="1:10" ht="12" customHeight="1">
      <c r="A1" s="42" t="s">
        <v>394</v>
      </c>
      <c r="B1" s="42"/>
      <c r="C1" s="42"/>
      <c r="D1" s="42"/>
      <c r="E1" s="42"/>
      <c r="F1" s="42"/>
      <c r="G1" s="42"/>
      <c r="H1" s="42"/>
      <c r="I1" s="42"/>
      <c r="J1" s="2" t="s">
        <v>395</v>
      </c>
    </row>
    <row r="2" spans="1:10" ht="12" customHeight="1">
      <c r="A2" s="44" t="s">
        <v>125</v>
      </c>
      <c r="B2" s="44"/>
      <c r="C2" s="44"/>
      <c r="D2" s="44"/>
      <c r="E2" s="44"/>
      <c r="F2" s="44"/>
      <c r="G2" s="44"/>
      <c r="H2" s="44"/>
      <c r="I2" s="44"/>
      <c r="J2" s="1"/>
    </row>
    <row r="3" spans="1:10" ht="24" customHeight="1">
      <c r="A3" s="46" t="s">
        <v>52</v>
      </c>
      <c r="B3" s="48" t="s">
        <v>126</v>
      </c>
      <c r="C3" s="54"/>
      <c r="D3" s="54"/>
      <c r="E3" s="54"/>
      <c r="F3" s="49"/>
      <c r="G3" s="48" t="s">
        <v>126</v>
      </c>
      <c r="H3" s="54"/>
      <c r="I3" s="54"/>
      <c r="J3" s="54"/>
    </row>
    <row r="4" spans="1:10" ht="24" customHeight="1">
      <c r="A4" s="47"/>
      <c r="B4" s="10" t="s">
        <v>111</v>
      </c>
      <c r="C4" s="10" t="s">
        <v>112</v>
      </c>
      <c r="D4" s="10" t="s">
        <v>113</v>
      </c>
      <c r="E4" s="10" t="s">
        <v>114</v>
      </c>
      <c r="F4" s="10" t="s">
        <v>57</v>
      </c>
      <c r="G4" s="10" t="s">
        <v>81</v>
      </c>
      <c r="H4" s="10" t="s">
        <v>82</v>
      </c>
      <c r="I4" s="10" t="s">
        <v>83</v>
      </c>
      <c r="J4" s="9" t="s">
        <v>57</v>
      </c>
    </row>
    <row r="5" spans="1:10" ht="12" customHeight="1">
      <c r="A5" s="1"/>
      <c r="B5" s="33" t="str">
        <f>REPT("-",101)&amp;" Number "&amp;REPT("-",101)</f>
        <v>----------------------------------------------------------------------------------------------------- Number -----------------------------------------------------------------------------------------------------</v>
      </c>
      <c r="C5" s="33"/>
      <c r="D5" s="33"/>
      <c r="E5" s="33"/>
      <c r="F5" s="33"/>
      <c r="G5" s="33"/>
      <c r="H5" s="33"/>
      <c r="I5" s="33"/>
      <c r="J5" s="33"/>
    </row>
    <row r="6" spans="1:10" ht="12" customHeight="1">
      <c r="A6" s="3" t="s">
        <v>396</v>
      </c>
    </row>
    <row r="7" spans="1:10" ht="12" customHeight="1">
      <c r="A7" s="2" t="str">
        <f>"Oct "&amp;RIGHT(A6,4)-1</f>
        <v>Oct 2010</v>
      </c>
      <c r="B7" s="11">
        <v>1645599</v>
      </c>
      <c r="C7" s="11">
        <v>2346472</v>
      </c>
      <c r="D7" s="11">
        <v>74078</v>
      </c>
      <c r="E7" s="11">
        <v>1656664</v>
      </c>
      <c r="F7" s="11">
        <v>5722813</v>
      </c>
      <c r="G7" s="11">
        <v>5222068</v>
      </c>
      <c r="H7" s="11">
        <v>105760</v>
      </c>
      <c r="I7" s="11">
        <v>394985</v>
      </c>
      <c r="J7" s="11">
        <f t="shared" ref="J7:J20" si="0">IF(ISBLANK(F7),"",F7)</f>
        <v>5722813</v>
      </c>
    </row>
    <row r="8" spans="1:10" ht="12" customHeight="1">
      <c r="A8" s="2" t="str">
        <f>"Nov "&amp;RIGHT(A6,4)-1</f>
        <v>Nov 2010</v>
      </c>
      <c r="B8" s="11">
        <v>1646123</v>
      </c>
      <c r="C8" s="11">
        <v>2324310</v>
      </c>
      <c r="D8" s="11">
        <v>74168</v>
      </c>
      <c r="E8" s="11">
        <v>1648350</v>
      </c>
      <c r="F8" s="11">
        <v>5692951</v>
      </c>
      <c r="G8" s="11">
        <v>5211319</v>
      </c>
      <c r="H8" s="11">
        <v>101847</v>
      </c>
      <c r="I8" s="11">
        <v>379785</v>
      </c>
      <c r="J8" s="11">
        <f t="shared" si="0"/>
        <v>5692951</v>
      </c>
    </row>
    <row r="9" spans="1:10" ht="12" customHeight="1">
      <c r="A9" s="2" t="str">
        <f>"Dec "&amp;RIGHT(A6,4)-1</f>
        <v>Dec 2010</v>
      </c>
      <c r="B9" s="11">
        <v>1659104</v>
      </c>
      <c r="C9" s="11">
        <v>2302159</v>
      </c>
      <c r="D9" s="11">
        <v>73716</v>
      </c>
      <c r="E9" s="11">
        <v>1642585</v>
      </c>
      <c r="F9" s="11">
        <v>5677564</v>
      </c>
      <c r="G9" s="11">
        <v>5198867</v>
      </c>
      <c r="H9" s="11">
        <v>99438</v>
      </c>
      <c r="I9" s="11">
        <v>379259</v>
      </c>
      <c r="J9" s="11">
        <f t="shared" si="0"/>
        <v>5677564</v>
      </c>
    </row>
    <row r="10" spans="1:10" ht="12" customHeight="1">
      <c r="A10" s="2" t="str">
        <f>"Jan "&amp;RIGHT(A6,4)</f>
        <v>Jan 2011</v>
      </c>
      <c r="B10" s="11">
        <v>1542260</v>
      </c>
      <c r="C10" s="11">
        <v>2158709</v>
      </c>
      <c r="D10" s="11">
        <v>68577</v>
      </c>
      <c r="E10" s="11">
        <v>1534378</v>
      </c>
      <c r="F10" s="11">
        <v>5303924</v>
      </c>
      <c r="G10" s="11">
        <v>4874505</v>
      </c>
      <c r="H10" s="11">
        <v>93113</v>
      </c>
      <c r="I10" s="11">
        <v>336306</v>
      </c>
      <c r="J10" s="11">
        <f t="shared" si="0"/>
        <v>5303924</v>
      </c>
    </row>
    <row r="11" spans="1:10" ht="12" customHeight="1">
      <c r="A11" s="2" t="str">
        <f>"Feb "&amp;RIGHT(A6,4)</f>
        <v>Feb 2011</v>
      </c>
      <c r="B11" s="11">
        <v>1498122</v>
      </c>
      <c r="C11" s="11">
        <v>2121547</v>
      </c>
      <c r="D11" s="11">
        <v>68832</v>
      </c>
      <c r="E11" s="11">
        <v>1506665</v>
      </c>
      <c r="F11" s="11">
        <v>5195166</v>
      </c>
      <c r="G11" s="11">
        <v>4767114</v>
      </c>
      <c r="H11" s="11">
        <v>90988</v>
      </c>
      <c r="I11" s="11">
        <v>337064</v>
      </c>
      <c r="J11" s="11">
        <f t="shared" si="0"/>
        <v>5195166</v>
      </c>
    </row>
    <row r="12" spans="1:10" ht="12" customHeight="1">
      <c r="A12" s="2" t="str">
        <f>"Mar "&amp;RIGHT(A6,4)</f>
        <v>Mar 2011</v>
      </c>
      <c r="B12" s="11">
        <v>1804565</v>
      </c>
      <c r="C12" s="11">
        <v>2562231</v>
      </c>
      <c r="D12" s="11">
        <v>81609</v>
      </c>
      <c r="E12" s="11">
        <v>1815837</v>
      </c>
      <c r="F12" s="11">
        <v>6264242</v>
      </c>
      <c r="G12" s="11">
        <v>5729796</v>
      </c>
      <c r="H12" s="11">
        <v>116031</v>
      </c>
      <c r="I12" s="11">
        <v>418415</v>
      </c>
      <c r="J12" s="11">
        <f t="shared" si="0"/>
        <v>6264242</v>
      </c>
    </row>
    <row r="13" spans="1:10" ht="12" customHeight="1">
      <c r="A13" s="2" t="str">
        <f>"Apr "&amp;RIGHT(A6,4)</f>
        <v>Apr 2011</v>
      </c>
      <c r="B13" s="11">
        <v>1641852</v>
      </c>
      <c r="C13" s="11">
        <v>2316594</v>
      </c>
      <c r="D13" s="11">
        <v>71726</v>
      </c>
      <c r="E13" s="11">
        <v>1651140</v>
      </c>
      <c r="F13" s="11">
        <v>5681312</v>
      </c>
      <c r="G13" s="11">
        <v>5193509</v>
      </c>
      <c r="H13" s="11">
        <v>107112</v>
      </c>
      <c r="I13" s="11">
        <v>380691</v>
      </c>
      <c r="J13" s="11">
        <f t="shared" si="0"/>
        <v>5681312</v>
      </c>
    </row>
    <row r="14" spans="1:10" ht="12" customHeight="1">
      <c r="A14" s="2" t="str">
        <f>"May "&amp;RIGHT(A6,4)</f>
        <v>May 2011</v>
      </c>
      <c r="B14" s="11">
        <v>1726440</v>
      </c>
      <c r="C14" s="11">
        <v>2423539</v>
      </c>
      <c r="D14" s="11">
        <v>76895</v>
      </c>
      <c r="E14" s="11">
        <v>1728969</v>
      </c>
      <c r="F14" s="11">
        <v>5955843</v>
      </c>
      <c r="G14" s="11">
        <v>5456985</v>
      </c>
      <c r="H14" s="11">
        <v>108781</v>
      </c>
      <c r="I14" s="11">
        <v>390077</v>
      </c>
      <c r="J14" s="11">
        <f t="shared" si="0"/>
        <v>5955843</v>
      </c>
    </row>
    <row r="15" spans="1:10" ht="12" customHeight="1">
      <c r="A15" s="2" t="str">
        <f>"Jun "&amp;RIGHT(A6,4)</f>
        <v>Jun 2011</v>
      </c>
      <c r="B15" s="11">
        <v>1767010</v>
      </c>
      <c r="C15" s="11">
        <v>2479366</v>
      </c>
      <c r="D15" s="11">
        <v>78597</v>
      </c>
      <c r="E15" s="11">
        <v>1775757</v>
      </c>
      <c r="F15" s="11">
        <v>6100730</v>
      </c>
      <c r="G15" s="11">
        <v>5576777</v>
      </c>
      <c r="H15" s="11">
        <v>112667</v>
      </c>
      <c r="I15" s="11">
        <v>411286</v>
      </c>
      <c r="J15" s="11">
        <f t="shared" si="0"/>
        <v>6100730</v>
      </c>
    </row>
    <row r="16" spans="1:10" ht="12" customHeight="1">
      <c r="A16" s="2" t="str">
        <f>"Jul "&amp;RIGHT(A6,4)</f>
        <v>Jul 2011</v>
      </c>
      <c r="B16" s="11">
        <v>1641105</v>
      </c>
      <c r="C16" s="11">
        <v>2289413</v>
      </c>
      <c r="D16" s="11">
        <v>73476</v>
      </c>
      <c r="E16" s="11">
        <v>1642357</v>
      </c>
      <c r="F16" s="11">
        <v>5646351</v>
      </c>
      <c r="G16" s="11">
        <v>5171756</v>
      </c>
      <c r="H16" s="11">
        <v>102171</v>
      </c>
      <c r="I16" s="11">
        <v>372424</v>
      </c>
      <c r="J16" s="11">
        <f t="shared" si="0"/>
        <v>5646351</v>
      </c>
    </row>
    <row r="17" spans="1:10" ht="12" customHeight="1">
      <c r="A17" s="2" t="str">
        <f>"Aug "&amp;RIGHT(A6,4)</f>
        <v>Aug 2011</v>
      </c>
      <c r="B17" s="11">
        <v>1835792</v>
      </c>
      <c r="C17" s="11">
        <v>2590823</v>
      </c>
      <c r="D17" s="11">
        <v>83131</v>
      </c>
      <c r="E17" s="11">
        <v>1851993</v>
      </c>
      <c r="F17" s="11">
        <v>6361739</v>
      </c>
      <c r="G17" s="11">
        <v>5811818</v>
      </c>
      <c r="H17" s="11">
        <v>119826</v>
      </c>
      <c r="I17" s="11">
        <v>430095</v>
      </c>
      <c r="J17" s="11">
        <f t="shared" si="0"/>
        <v>6361739</v>
      </c>
    </row>
    <row r="18" spans="1:10" ht="12" customHeight="1">
      <c r="A18" s="2" t="str">
        <f>"Sep "&amp;RIGHT(A6,4)</f>
        <v>Sep 2011</v>
      </c>
      <c r="B18" s="11">
        <v>1718203</v>
      </c>
      <c r="C18" s="11">
        <v>2417639</v>
      </c>
      <c r="D18" s="11">
        <v>78037</v>
      </c>
      <c r="E18" s="11">
        <v>1724160</v>
      </c>
      <c r="F18" s="11">
        <v>5938039</v>
      </c>
      <c r="G18" s="11">
        <v>5421101</v>
      </c>
      <c r="H18" s="11">
        <v>108079</v>
      </c>
      <c r="I18" s="11">
        <v>408859</v>
      </c>
      <c r="J18" s="11">
        <f t="shared" si="0"/>
        <v>5938039</v>
      </c>
    </row>
    <row r="19" spans="1:10" ht="12" customHeight="1">
      <c r="A19" s="12" t="s">
        <v>57</v>
      </c>
      <c r="B19" s="13">
        <v>20126175</v>
      </c>
      <c r="C19" s="13">
        <v>28332802</v>
      </c>
      <c r="D19" s="13">
        <v>902842</v>
      </c>
      <c r="E19" s="13">
        <v>20178855</v>
      </c>
      <c r="F19" s="13">
        <v>69540674</v>
      </c>
      <c r="G19" s="13">
        <v>63635615</v>
      </c>
      <c r="H19" s="13">
        <v>1265813</v>
      </c>
      <c r="I19" s="13">
        <v>4639246</v>
      </c>
      <c r="J19" s="13">
        <f t="shared" si="0"/>
        <v>69540674</v>
      </c>
    </row>
    <row r="20" spans="1:10" ht="12" customHeight="1">
      <c r="A20" s="14" t="s">
        <v>398</v>
      </c>
      <c r="B20" s="15">
        <v>9795773</v>
      </c>
      <c r="C20" s="15">
        <v>13815428</v>
      </c>
      <c r="D20" s="15">
        <v>440980</v>
      </c>
      <c r="E20" s="15">
        <v>9804479</v>
      </c>
      <c r="F20" s="15">
        <v>33856660</v>
      </c>
      <c r="G20" s="15">
        <v>31003669</v>
      </c>
      <c r="H20" s="15">
        <v>607177</v>
      </c>
      <c r="I20" s="15">
        <v>2245814</v>
      </c>
      <c r="J20" s="15">
        <f t="shared" si="0"/>
        <v>33856660</v>
      </c>
    </row>
    <row r="21" spans="1:10" ht="12" customHeight="1">
      <c r="A21" s="3" t="str">
        <f>"FY "&amp;RIGHT(A6,4)+1</f>
        <v>FY 2012</v>
      </c>
    </row>
    <row r="22" spans="1:10" ht="12" customHeight="1">
      <c r="A22" s="2" t="str">
        <f>"Oct "&amp;RIGHT(A6,4)</f>
        <v>Oct 2011</v>
      </c>
      <c r="B22" s="11">
        <v>1664255</v>
      </c>
      <c r="C22" s="11">
        <v>2339025</v>
      </c>
      <c r="D22" s="11">
        <v>72664</v>
      </c>
      <c r="E22" s="11">
        <v>1668440</v>
      </c>
      <c r="F22" s="11">
        <v>5744384</v>
      </c>
      <c r="G22" s="11">
        <v>5252716</v>
      </c>
      <c r="H22" s="11">
        <v>106030</v>
      </c>
      <c r="I22" s="11">
        <v>385638</v>
      </c>
      <c r="J22" s="11">
        <f t="shared" ref="J22:J35" si="1">IF(ISBLANK(F22),"",F22)</f>
        <v>5744384</v>
      </c>
    </row>
    <row r="23" spans="1:10" ht="12" customHeight="1">
      <c r="A23" s="2" t="str">
        <f>"Nov "&amp;RIGHT(A6,4)</f>
        <v>Nov 2011</v>
      </c>
      <c r="B23" s="11">
        <v>1675348</v>
      </c>
      <c r="C23" s="11">
        <v>2325804</v>
      </c>
      <c r="D23" s="11">
        <v>74563</v>
      </c>
      <c r="E23" s="11">
        <v>1658697</v>
      </c>
      <c r="F23" s="11">
        <v>5734412</v>
      </c>
      <c r="G23" s="11">
        <v>5247157</v>
      </c>
      <c r="H23" s="11">
        <v>101900</v>
      </c>
      <c r="I23" s="11">
        <v>385355</v>
      </c>
      <c r="J23" s="11">
        <f t="shared" si="1"/>
        <v>5734412</v>
      </c>
    </row>
    <row r="24" spans="1:10" ht="12" customHeight="1">
      <c r="A24" s="2" t="str">
        <f>"Dec "&amp;RIGHT(A6,4)</f>
        <v>Dec 2011</v>
      </c>
      <c r="B24" s="11">
        <v>1684020</v>
      </c>
      <c r="C24" s="11">
        <v>2314726</v>
      </c>
      <c r="D24" s="11">
        <v>77274</v>
      </c>
      <c r="E24" s="11">
        <v>1659053</v>
      </c>
      <c r="F24" s="11">
        <v>5735073</v>
      </c>
      <c r="G24" s="11">
        <v>5246334</v>
      </c>
      <c r="H24" s="11">
        <v>103755</v>
      </c>
      <c r="I24" s="11">
        <v>384984</v>
      </c>
      <c r="J24" s="11">
        <f t="shared" si="1"/>
        <v>5735073</v>
      </c>
    </row>
    <row r="25" spans="1:10" ht="12" customHeight="1">
      <c r="A25" s="2" t="str">
        <f>"Jan "&amp;RIGHT(A6,4)+1</f>
        <v>Jan 2012</v>
      </c>
      <c r="B25" s="11">
        <v>1685665</v>
      </c>
      <c r="C25" s="11">
        <v>2355169</v>
      </c>
      <c r="D25" s="11">
        <v>74165</v>
      </c>
      <c r="E25" s="11">
        <v>1676292</v>
      </c>
      <c r="F25" s="11">
        <v>5791291</v>
      </c>
      <c r="G25" s="11">
        <v>5308540</v>
      </c>
      <c r="H25" s="11">
        <v>102650</v>
      </c>
      <c r="I25" s="11">
        <v>380101</v>
      </c>
      <c r="J25" s="11">
        <f t="shared" si="1"/>
        <v>5791291</v>
      </c>
    </row>
    <row r="26" spans="1:10" ht="12" customHeight="1">
      <c r="A26" s="2" t="str">
        <f>"Feb "&amp;RIGHT(A6,4)+1</f>
        <v>Feb 2012</v>
      </c>
      <c r="B26" s="11">
        <v>1643966</v>
      </c>
      <c r="C26" s="11">
        <v>2312254</v>
      </c>
      <c r="D26" s="11">
        <v>71129</v>
      </c>
      <c r="E26" s="11">
        <v>1644381</v>
      </c>
      <c r="F26" s="11">
        <v>5671730</v>
      </c>
      <c r="G26" s="11">
        <v>5193765</v>
      </c>
      <c r="H26" s="11">
        <v>100790</v>
      </c>
      <c r="I26" s="11">
        <v>377175</v>
      </c>
      <c r="J26" s="11">
        <f t="shared" si="1"/>
        <v>5671730</v>
      </c>
    </row>
    <row r="27" spans="1:10" ht="12" customHeight="1">
      <c r="A27" s="2" t="str">
        <f>"Mar "&amp;RIGHT(A6,4)+1</f>
        <v>Mar 2012</v>
      </c>
      <c r="B27" s="11">
        <v>1808907</v>
      </c>
      <c r="C27" s="11">
        <v>2525759</v>
      </c>
      <c r="D27" s="11">
        <v>78464</v>
      </c>
      <c r="E27" s="11">
        <v>1796448</v>
      </c>
      <c r="F27" s="11">
        <v>6209578</v>
      </c>
      <c r="G27" s="11">
        <v>5676450</v>
      </c>
      <c r="H27" s="11">
        <v>111555</v>
      </c>
      <c r="I27" s="11">
        <v>421573</v>
      </c>
      <c r="J27" s="11">
        <f t="shared" si="1"/>
        <v>6209578</v>
      </c>
    </row>
    <row r="28" spans="1:10" ht="12" customHeight="1">
      <c r="A28" s="2" t="str">
        <f>"Apr "&amp;RIGHT(A6,4)+1</f>
        <v>Apr 2012</v>
      </c>
      <c r="B28" s="11" t="s">
        <v>397</v>
      </c>
      <c r="C28" s="11" t="s">
        <v>397</v>
      </c>
      <c r="D28" s="11" t="s">
        <v>397</v>
      </c>
      <c r="E28" s="11" t="s">
        <v>397</v>
      </c>
      <c r="F28" s="11" t="s">
        <v>397</v>
      </c>
      <c r="G28" s="11" t="s">
        <v>397</v>
      </c>
      <c r="H28" s="11" t="s">
        <v>397</v>
      </c>
      <c r="I28" s="11" t="s">
        <v>397</v>
      </c>
      <c r="J28" s="11" t="str">
        <f t="shared" si="1"/>
        <v>--</v>
      </c>
    </row>
    <row r="29" spans="1:10" ht="12" customHeight="1">
      <c r="A29" s="2" t="str">
        <f>"May "&amp;RIGHT(A6,4)+1</f>
        <v>May 2012</v>
      </c>
      <c r="B29" s="11" t="s">
        <v>397</v>
      </c>
      <c r="C29" s="11" t="s">
        <v>397</v>
      </c>
      <c r="D29" s="11" t="s">
        <v>397</v>
      </c>
      <c r="E29" s="11" t="s">
        <v>397</v>
      </c>
      <c r="F29" s="11" t="s">
        <v>397</v>
      </c>
      <c r="G29" s="11" t="s">
        <v>397</v>
      </c>
      <c r="H29" s="11" t="s">
        <v>397</v>
      </c>
      <c r="I29" s="11" t="s">
        <v>397</v>
      </c>
      <c r="J29" s="11" t="str">
        <f t="shared" si="1"/>
        <v>--</v>
      </c>
    </row>
    <row r="30" spans="1:10" ht="12" customHeight="1">
      <c r="A30" s="2" t="str">
        <f>"Jun "&amp;RIGHT(A6,4)+1</f>
        <v>Jun 2012</v>
      </c>
      <c r="B30" s="11" t="s">
        <v>397</v>
      </c>
      <c r="C30" s="11" t="s">
        <v>397</v>
      </c>
      <c r="D30" s="11" t="s">
        <v>397</v>
      </c>
      <c r="E30" s="11" t="s">
        <v>397</v>
      </c>
      <c r="F30" s="11" t="s">
        <v>397</v>
      </c>
      <c r="G30" s="11" t="s">
        <v>397</v>
      </c>
      <c r="H30" s="11" t="s">
        <v>397</v>
      </c>
      <c r="I30" s="11" t="s">
        <v>397</v>
      </c>
      <c r="J30" s="11" t="str">
        <f t="shared" si="1"/>
        <v>--</v>
      </c>
    </row>
    <row r="31" spans="1:10" ht="12" customHeight="1">
      <c r="A31" s="2" t="str">
        <f>"Jul "&amp;RIGHT(A6,4)+1</f>
        <v>Jul 2012</v>
      </c>
      <c r="B31" s="11" t="s">
        <v>397</v>
      </c>
      <c r="C31" s="11" t="s">
        <v>397</v>
      </c>
      <c r="D31" s="11" t="s">
        <v>397</v>
      </c>
      <c r="E31" s="11" t="s">
        <v>397</v>
      </c>
      <c r="F31" s="11" t="s">
        <v>397</v>
      </c>
      <c r="G31" s="11" t="s">
        <v>397</v>
      </c>
      <c r="H31" s="11" t="s">
        <v>397</v>
      </c>
      <c r="I31" s="11" t="s">
        <v>397</v>
      </c>
      <c r="J31" s="11" t="str">
        <f t="shared" si="1"/>
        <v>--</v>
      </c>
    </row>
    <row r="32" spans="1:10" ht="12" customHeight="1">
      <c r="A32" s="2" t="str">
        <f>"Aug "&amp;RIGHT(A6,4)+1</f>
        <v>Aug 2012</v>
      </c>
      <c r="B32" s="11" t="s">
        <v>397</v>
      </c>
      <c r="C32" s="11" t="s">
        <v>397</v>
      </c>
      <c r="D32" s="11" t="s">
        <v>397</v>
      </c>
      <c r="E32" s="11" t="s">
        <v>397</v>
      </c>
      <c r="F32" s="11" t="s">
        <v>397</v>
      </c>
      <c r="G32" s="11" t="s">
        <v>397</v>
      </c>
      <c r="H32" s="11" t="s">
        <v>397</v>
      </c>
      <c r="I32" s="11" t="s">
        <v>397</v>
      </c>
      <c r="J32" s="11" t="str">
        <f t="shared" si="1"/>
        <v>--</v>
      </c>
    </row>
    <row r="33" spans="1:10" ht="12" customHeight="1">
      <c r="A33" s="2" t="str">
        <f>"Sep "&amp;RIGHT(A6,4)+1</f>
        <v>Sep 2012</v>
      </c>
      <c r="B33" s="11" t="s">
        <v>397</v>
      </c>
      <c r="C33" s="11" t="s">
        <v>397</v>
      </c>
      <c r="D33" s="11" t="s">
        <v>397</v>
      </c>
      <c r="E33" s="11" t="s">
        <v>397</v>
      </c>
      <c r="F33" s="11" t="s">
        <v>397</v>
      </c>
      <c r="G33" s="11" t="s">
        <v>397</v>
      </c>
      <c r="H33" s="11" t="s">
        <v>397</v>
      </c>
      <c r="I33" s="11" t="s">
        <v>397</v>
      </c>
      <c r="J33" s="11" t="str">
        <f t="shared" si="1"/>
        <v>--</v>
      </c>
    </row>
    <row r="34" spans="1:10" ht="12" customHeight="1">
      <c r="A34" s="12" t="s">
        <v>57</v>
      </c>
      <c r="B34" s="13">
        <v>10162161</v>
      </c>
      <c r="C34" s="13">
        <v>14172737</v>
      </c>
      <c r="D34" s="13">
        <v>448259</v>
      </c>
      <c r="E34" s="13">
        <v>10103311</v>
      </c>
      <c r="F34" s="13">
        <v>34886468</v>
      </c>
      <c r="G34" s="13">
        <v>31924962</v>
      </c>
      <c r="H34" s="13">
        <v>626680</v>
      </c>
      <c r="I34" s="13">
        <v>2334826</v>
      </c>
      <c r="J34" s="13">
        <f t="shared" si="1"/>
        <v>34886468</v>
      </c>
    </row>
    <row r="35" spans="1:10" ht="12" customHeight="1">
      <c r="A35" s="14" t="str">
        <f>"Total "&amp;MID(A20,7,LEN(A20)-13)&amp;" Months"</f>
        <v>Total 6 Months</v>
      </c>
      <c r="B35" s="15">
        <v>10162161</v>
      </c>
      <c r="C35" s="15">
        <v>14172737</v>
      </c>
      <c r="D35" s="15">
        <v>448259</v>
      </c>
      <c r="E35" s="15">
        <v>10103311</v>
      </c>
      <c r="F35" s="15">
        <v>34886468</v>
      </c>
      <c r="G35" s="15">
        <v>31924962</v>
      </c>
      <c r="H35" s="15">
        <v>626680</v>
      </c>
      <c r="I35" s="15">
        <v>2334826</v>
      </c>
      <c r="J35" s="15">
        <f t="shared" si="1"/>
        <v>34886468</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6">
    <mergeCell ref="B5:J5"/>
    <mergeCell ref="A1:I1"/>
    <mergeCell ref="A2:I2"/>
    <mergeCell ref="A3:A4"/>
    <mergeCell ref="B3:F3"/>
    <mergeCell ref="G3:J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1.xml><?xml version="1.0" encoding="utf-8"?>
<worksheet xmlns="http://schemas.openxmlformats.org/spreadsheetml/2006/main" xmlns:r="http://schemas.openxmlformats.org/officeDocument/2006/relationships">
  <sheetPr codeName="Sheet24">
    <pageSetUpPr fitToPage="1"/>
  </sheetPr>
  <dimension ref="A1:H200"/>
  <sheetViews>
    <sheetView showGridLines="0" workbookViewId="0">
      <pane activePane="bottomRight" state="frozen"/>
      <selection activeCell="A3" sqref="A3:A4"/>
    </sheetView>
  </sheetViews>
  <sheetFormatPr defaultRowHeight="12.75"/>
  <cols>
    <col min="1" max="1" width="12.85546875" customWidth="1"/>
    <col min="2" max="8" width="11.42578125" customWidth="1"/>
  </cols>
  <sheetData>
    <row r="1" spans="1:8" ht="12" customHeight="1">
      <c r="A1" s="42" t="s">
        <v>394</v>
      </c>
      <c r="B1" s="42"/>
      <c r="C1" s="42"/>
      <c r="D1" s="42"/>
      <c r="E1" s="42"/>
      <c r="F1" s="42"/>
      <c r="G1" s="42"/>
      <c r="H1" s="2" t="s">
        <v>395</v>
      </c>
    </row>
    <row r="2" spans="1:8" ht="12" customHeight="1">
      <c r="A2" s="44" t="s">
        <v>127</v>
      </c>
      <c r="B2" s="44"/>
      <c r="C2" s="44"/>
      <c r="D2" s="44"/>
      <c r="E2" s="44"/>
      <c r="F2" s="44"/>
      <c r="G2" s="44"/>
      <c r="H2" s="1"/>
    </row>
    <row r="3" spans="1:8" ht="24" customHeight="1">
      <c r="A3" s="46" t="s">
        <v>52</v>
      </c>
      <c r="B3" s="38" t="s">
        <v>128</v>
      </c>
      <c r="C3" s="38" t="s">
        <v>129</v>
      </c>
      <c r="D3" s="38" t="s">
        <v>130</v>
      </c>
      <c r="E3" s="38" t="s">
        <v>117</v>
      </c>
      <c r="F3" s="38" t="s">
        <v>131</v>
      </c>
      <c r="G3" s="38" t="s">
        <v>341</v>
      </c>
      <c r="H3" s="40" t="s">
        <v>60</v>
      </c>
    </row>
    <row r="4" spans="1:8" ht="24" customHeight="1">
      <c r="A4" s="47"/>
      <c r="B4" s="39"/>
      <c r="C4" s="39"/>
      <c r="D4" s="39"/>
      <c r="E4" s="39"/>
      <c r="F4" s="39"/>
      <c r="G4" s="39"/>
      <c r="H4" s="41"/>
    </row>
    <row r="5" spans="1:8" ht="12" customHeight="1">
      <c r="A5" s="1"/>
      <c r="B5" s="33" t="str">
        <f>REPT("-",41)&amp;" Number "&amp;REPT("-",40)</f>
        <v>----------------------------------------- Number ----------------------------------------</v>
      </c>
      <c r="C5" s="33"/>
      <c r="D5" s="33"/>
      <c r="E5" s="33"/>
      <c r="F5" s="33" t="str">
        <f>REPT("-",30)&amp;" Dollars "&amp;REPT("-",30)</f>
        <v>------------------------------ Dollars ------------------------------</v>
      </c>
      <c r="G5" s="33"/>
      <c r="H5" s="33"/>
    </row>
    <row r="6" spans="1:8" ht="12" customHeight="1">
      <c r="A6" s="3" t="s">
        <v>396</v>
      </c>
    </row>
    <row r="7" spans="1:8" ht="12" customHeight="1">
      <c r="A7" s="2" t="str">
        <f>"Oct "&amp;RIGHT(A6,4)-1</f>
        <v>Oct 2010</v>
      </c>
      <c r="B7" s="11" t="s">
        <v>397</v>
      </c>
      <c r="C7" s="11" t="s">
        <v>397</v>
      </c>
      <c r="D7" s="11" t="s">
        <v>397</v>
      </c>
      <c r="E7" s="11">
        <v>5722813</v>
      </c>
      <c r="F7" s="11">
        <v>9598174.3300000001</v>
      </c>
      <c r="G7" s="11">
        <v>4751.8649999999998</v>
      </c>
      <c r="H7" s="11">
        <f t="shared" ref="H7:H20" si="0">IF(ISBLANK(F7),"",F7)</f>
        <v>9598174.3300000001</v>
      </c>
    </row>
    <row r="8" spans="1:8" ht="12" customHeight="1">
      <c r="A8" s="2" t="str">
        <f>"Nov "&amp;RIGHT(A6,4)-1</f>
        <v>Nov 2010</v>
      </c>
      <c r="B8" s="11" t="s">
        <v>397</v>
      </c>
      <c r="C8" s="11" t="s">
        <v>397</v>
      </c>
      <c r="D8" s="11" t="s">
        <v>397</v>
      </c>
      <c r="E8" s="11">
        <v>5692951</v>
      </c>
      <c r="F8" s="11">
        <v>9557182.6600000001</v>
      </c>
      <c r="G8" s="11">
        <v>4784.67</v>
      </c>
      <c r="H8" s="11">
        <f t="shared" si="0"/>
        <v>9557182.6600000001</v>
      </c>
    </row>
    <row r="9" spans="1:8" ht="12" customHeight="1">
      <c r="A9" s="2" t="str">
        <f>"Dec "&amp;RIGHT(A6,4)-1</f>
        <v>Dec 2010</v>
      </c>
      <c r="B9" s="11">
        <v>1764</v>
      </c>
      <c r="C9" s="11">
        <v>2671</v>
      </c>
      <c r="D9" s="11">
        <v>115479</v>
      </c>
      <c r="E9" s="11">
        <v>5677564</v>
      </c>
      <c r="F9" s="11">
        <v>9511419.5800000001</v>
      </c>
      <c r="G9" s="11">
        <v>4513.9274999999998</v>
      </c>
      <c r="H9" s="11">
        <f t="shared" si="0"/>
        <v>9511419.5800000001</v>
      </c>
    </row>
    <row r="10" spans="1:8" ht="12" customHeight="1">
      <c r="A10" s="2" t="str">
        <f>"Jan "&amp;RIGHT(A6,4)</f>
        <v>Jan 2011</v>
      </c>
      <c r="B10" s="11" t="s">
        <v>397</v>
      </c>
      <c r="C10" s="11" t="s">
        <v>397</v>
      </c>
      <c r="D10" s="11" t="s">
        <v>397</v>
      </c>
      <c r="E10" s="11">
        <v>5303924</v>
      </c>
      <c r="F10" s="11">
        <v>8922236.4900000002</v>
      </c>
      <c r="G10" s="11">
        <v>4282.875</v>
      </c>
      <c r="H10" s="11">
        <f t="shared" si="0"/>
        <v>8922236.4900000002</v>
      </c>
    </row>
    <row r="11" spans="1:8" ht="12" customHeight="1">
      <c r="A11" s="2" t="str">
        <f>"Feb "&amp;RIGHT(A6,4)</f>
        <v>Feb 2011</v>
      </c>
      <c r="B11" s="11" t="s">
        <v>397</v>
      </c>
      <c r="C11" s="11" t="s">
        <v>397</v>
      </c>
      <c r="D11" s="11" t="s">
        <v>397</v>
      </c>
      <c r="E11" s="11">
        <v>5195166</v>
      </c>
      <c r="F11" s="11">
        <v>8737729.7100000009</v>
      </c>
      <c r="G11" s="11">
        <v>4712.1750000000002</v>
      </c>
      <c r="H11" s="11">
        <f t="shared" si="0"/>
        <v>8737729.7100000009</v>
      </c>
    </row>
    <row r="12" spans="1:8" ht="12" customHeight="1">
      <c r="A12" s="2" t="str">
        <f>"Mar "&amp;RIGHT(A6,4)</f>
        <v>Mar 2011</v>
      </c>
      <c r="B12" s="11">
        <v>1810</v>
      </c>
      <c r="C12" s="11">
        <v>2692</v>
      </c>
      <c r="D12" s="11">
        <v>120416</v>
      </c>
      <c r="E12" s="11">
        <v>6264242</v>
      </c>
      <c r="F12" s="11">
        <v>10519412.460000001</v>
      </c>
      <c r="G12" s="11">
        <v>5286.87</v>
      </c>
      <c r="H12" s="11">
        <f t="shared" si="0"/>
        <v>10519412.460000001</v>
      </c>
    </row>
    <row r="13" spans="1:8" ht="12" customHeight="1">
      <c r="A13" s="2" t="str">
        <f>"Apr "&amp;RIGHT(A6,4)</f>
        <v>Apr 2011</v>
      </c>
      <c r="B13" s="11" t="s">
        <v>397</v>
      </c>
      <c r="C13" s="11" t="s">
        <v>397</v>
      </c>
      <c r="D13" s="11" t="s">
        <v>397</v>
      </c>
      <c r="E13" s="11">
        <v>5681312</v>
      </c>
      <c r="F13" s="11">
        <v>9523019.3200000003</v>
      </c>
      <c r="G13" s="11">
        <v>4635.0225</v>
      </c>
      <c r="H13" s="11">
        <f t="shared" si="0"/>
        <v>9523019.3200000003</v>
      </c>
    </row>
    <row r="14" spans="1:8" ht="12" customHeight="1">
      <c r="A14" s="2" t="str">
        <f>"May "&amp;RIGHT(A6,4)</f>
        <v>May 2011</v>
      </c>
      <c r="B14" s="11" t="s">
        <v>397</v>
      </c>
      <c r="C14" s="11" t="s">
        <v>397</v>
      </c>
      <c r="D14" s="11" t="s">
        <v>397</v>
      </c>
      <c r="E14" s="11">
        <v>5955843</v>
      </c>
      <c r="F14" s="11">
        <v>9995986.6099999994</v>
      </c>
      <c r="G14" s="11">
        <v>4978.8675000000003</v>
      </c>
      <c r="H14" s="11">
        <f t="shared" si="0"/>
        <v>9995986.6099999994</v>
      </c>
    </row>
    <row r="15" spans="1:8" ht="12" customHeight="1">
      <c r="A15" s="2" t="str">
        <f>"Jun "&amp;RIGHT(A6,4)</f>
        <v>Jun 2011</v>
      </c>
      <c r="B15" s="11">
        <v>1818</v>
      </c>
      <c r="C15" s="11">
        <v>2684</v>
      </c>
      <c r="D15" s="11">
        <v>120728</v>
      </c>
      <c r="E15" s="11">
        <v>6100730</v>
      </c>
      <c r="F15" s="11">
        <v>10212957.970000001</v>
      </c>
      <c r="G15" s="11">
        <v>4962.4650000000001</v>
      </c>
      <c r="H15" s="11">
        <f t="shared" si="0"/>
        <v>10212957.970000001</v>
      </c>
    </row>
    <row r="16" spans="1:8" ht="12" customHeight="1">
      <c r="A16" s="2" t="str">
        <f>"Jul "&amp;RIGHT(A6,4)</f>
        <v>Jul 2011</v>
      </c>
      <c r="B16" s="11" t="s">
        <v>397</v>
      </c>
      <c r="C16" s="11" t="s">
        <v>397</v>
      </c>
      <c r="D16" s="11" t="s">
        <v>397</v>
      </c>
      <c r="E16" s="11">
        <v>5646351</v>
      </c>
      <c r="F16" s="11">
        <v>9647690.1799999997</v>
      </c>
      <c r="G16" s="11">
        <v>4707.4324999999999</v>
      </c>
      <c r="H16" s="11">
        <f t="shared" si="0"/>
        <v>9647690.1799999997</v>
      </c>
    </row>
    <row r="17" spans="1:8" ht="12" customHeight="1">
      <c r="A17" s="2" t="str">
        <f>"Aug "&amp;RIGHT(A6,4)</f>
        <v>Aug 2011</v>
      </c>
      <c r="B17" s="11" t="s">
        <v>397</v>
      </c>
      <c r="C17" s="11" t="s">
        <v>397</v>
      </c>
      <c r="D17" s="11" t="s">
        <v>397</v>
      </c>
      <c r="E17" s="11">
        <v>6361739</v>
      </c>
      <c r="F17" s="11">
        <v>10866908.43</v>
      </c>
      <c r="G17" s="11">
        <v>5867.77</v>
      </c>
      <c r="H17" s="11">
        <f t="shared" si="0"/>
        <v>10866908.43</v>
      </c>
    </row>
    <row r="18" spans="1:8" ht="12" customHeight="1">
      <c r="A18" s="2" t="str">
        <f>"Sep "&amp;RIGHT(A6,4)</f>
        <v>Sep 2011</v>
      </c>
      <c r="B18" s="11">
        <v>1807</v>
      </c>
      <c r="C18" s="11">
        <v>2689</v>
      </c>
      <c r="D18" s="11">
        <v>122310</v>
      </c>
      <c r="E18" s="11">
        <v>5938039</v>
      </c>
      <c r="F18" s="11">
        <v>10136345.789999999</v>
      </c>
      <c r="G18" s="11">
        <v>5653.0574999999999</v>
      </c>
      <c r="H18" s="11">
        <f t="shared" si="0"/>
        <v>10136345.789999999</v>
      </c>
    </row>
    <row r="19" spans="1:8" ht="12" customHeight="1">
      <c r="A19" s="12" t="s">
        <v>57</v>
      </c>
      <c r="B19" s="13">
        <v>1799.75</v>
      </c>
      <c r="C19" s="13">
        <v>2684</v>
      </c>
      <c r="D19" s="13">
        <v>119733.25</v>
      </c>
      <c r="E19" s="13">
        <v>69540674</v>
      </c>
      <c r="F19" s="13">
        <v>117229063.53</v>
      </c>
      <c r="G19" s="13">
        <v>59136.997499999998</v>
      </c>
      <c r="H19" s="13">
        <f t="shared" si="0"/>
        <v>117229063.53</v>
      </c>
    </row>
    <row r="20" spans="1:8" ht="12" customHeight="1">
      <c r="A20" s="14" t="s">
        <v>398</v>
      </c>
      <c r="B20" s="15">
        <v>1787</v>
      </c>
      <c r="C20" s="15">
        <v>2681.5</v>
      </c>
      <c r="D20" s="15">
        <v>117947.5</v>
      </c>
      <c r="E20" s="15">
        <v>33856660</v>
      </c>
      <c r="F20" s="15">
        <v>56846155.229999997</v>
      </c>
      <c r="G20" s="15">
        <v>28332.3825</v>
      </c>
      <c r="H20" s="15">
        <f t="shared" si="0"/>
        <v>56846155.229999997</v>
      </c>
    </row>
    <row r="21" spans="1:8" ht="12" customHeight="1">
      <c r="A21" s="3" t="str">
        <f>"FY "&amp;RIGHT(A6,4)+1</f>
        <v>FY 2012</v>
      </c>
    </row>
    <row r="22" spans="1:8" ht="12" customHeight="1">
      <c r="A22" s="2" t="str">
        <f>"Oct "&amp;RIGHT(A6,4)</f>
        <v>Oct 2011</v>
      </c>
      <c r="B22" s="11" t="s">
        <v>397</v>
      </c>
      <c r="C22" s="11" t="s">
        <v>397</v>
      </c>
      <c r="D22" s="11" t="s">
        <v>397</v>
      </c>
      <c r="E22" s="11">
        <v>5744384</v>
      </c>
      <c r="F22" s="11">
        <v>9814685.4700000007</v>
      </c>
      <c r="G22" s="11">
        <v>5652.39</v>
      </c>
      <c r="H22" s="11">
        <f t="shared" ref="H22:H35" si="1">IF(ISBLANK(F22),"",F22)</f>
        <v>9814685.4700000007</v>
      </c>
    </row>
    <row r="23" spans="1:8" ht="12" customHeight="1">
      <c r="A23" s="2" t="str">
        <f>"Nov "&amp;RIGHT(A6,4)</f>
        <v>Nov 2011</v>
      </c>
      <c r="B23" s="11" t="s">
        <v>397</v>
      </c>
      <c r="C23" s="11" t="s">
        <v>397</v>
      </c>
      <c r="D23" s="11" t="s">
        <v>397</v>
      </c>
      <c r="E23" s="11">
        <v>5734412</v>
      </c>
      <c r="F23" s="11">
        <v>9794842.2599999998</v>
      </c>
      <c r="G23" s="11">
        <v>4075.0875000000001</v>
      </c>
      <c r="H23" s="11">
        <f t="shared" si="1"/>
        <v>9794842.2599999998</v>
      </c>
    </row>
    <row r="24" spans="1:8" ht="12" customHeight="1">
      <c r="A24" s="2" t="str">
        <f>"Dec "&amp;RIGHT(A6,4)</f>
        <v>Dec 2011</v>
      </c>
      <c r="B24" s="11">
        <v>1791</v>
      </c>
      <c r="C24" s="11">
        <v>2657</v>
      </c>
      <c r="D24" s="11">
        <v>117546</v>
      </c>
      <c r="E24" s="11">
        <v>5735073</v>
      </c>
      <c r="F24" s="11">
        <v>9786764.4100000001</v>
      </c>
      <c r="G24" s="11">
        <v>5007.8074999999999</v>
      </c>
      <c r="H24" s="11">
        <f t="shared" si="1"/>
        <v>9786764.4100000001</v>
      </c>
    </row>
    <row r="25" spans="1:8" ht="12" customHeight="1">
      <c r="A25" s="2" t="str">
        <f>"Jan "&amp;RIGHT(A6,4)+1</f>
        <v>Jan 2012</v>
      </c>
      <c r="B25" s="11" t="s">
        <v>397</v>
      </c>
      <c r="C25" s="11" t="s">
        <v>397</v>
      </c>
      <c r="D25" s="11" t="s">
        <v>397</v>
      </c>
      <c r="E25" s="11">
        <v>5791291</v>
      </c>
      <c r="F25" s="11">
        <v>9916921.4800000004</v>
      </c>
      <c r="G25" s="11">
        <v>5376.2674999999999</v>
      </c>
      <c r="H25" s="11">
        <f t="shared" si="1"/>
        <v>9916921.4800000004</v>
      </c>
    </row>
    <row r="26" spans="1:8" ht="12" customHeight="1">
      <c r="A26" s="2" t="str">
        <f>"Feb "&amp;RIGHT(A6,4)+1</f>
        <v>Feb 2012</v>
      </c>
      <c r="B26" s="11" t="s">
        <v>397</v>
      </c>
      <c r="C26" s="11" t="s">
        <v>397</v>
      </c>
      <c r="D26" s="11" t="s">
        <v>397</v>
      </c>
      <c r="E26" s="11">
        <v>5671730</v>
      </c>
      <c r="F26" s="11">
        <v>9707369.2100000009</v>
      </c>
      <c r="G26" s="11">
        <v>942.73249999999996</v>
      </c>
      <c r="H26" s="11">
        <f t="shared" si="1"/>
        <v>9707369.2100000009</v>
      </c>
    </row>
    <row r="27" spans="1:8" ht="12" customHeight="1">
      <c r="A27" s="2" t="str">
        <f>"Mar "&amp;RIGHT(A6,4)+1</f>
        <v>Mar 2012</v>
      </c>
      <c r="B27" s="11">
        <v>1697</v>
      </c>
      <c r="C27" s="11">
        <v>2514</v>
      </c>
      <c r="D27" s="11">
        <v>112358</v>
      </c>
      <c r="E27" s="11">
        <v>6209578</v>
      </c>
      <c r="F27" s="11">
        <v>10607222.99</v>
      </c>
      <c r="G27" s="11" t="s">
        <v>397</v>
      </c>
      <c r="H27" s="11">
        <f t="shared" si="1"/>
        <v>10607222.99</v>
      </c>
    </row>
    <row r="28" spans="1:8" ht="12" customHeight="1">
      <c r="A28" s="2" t="str">
        <f>"Apr "&amp;RIGHT(A6,4)+1</f>
        <v>Apr 2012</v>
      </c>
      <c r="B28" s="11" t="s">
        <v>397</v>
      </c>
      <c r="C28" s="11" t="s">
        <v>397</v>
      </c>
      <c r="D28" s="11" t="s">
        <v>397</v>
      </c>
      <c r="E28" s="11" t="s">
        <v>397</v>
      </c>
      <c r="F28" s="11" t="s">
        <v>397</v>
      </c>
      <c r="G28" s="11" t="s">
        <v>397</v>
      </c>
      <c r="H28" s="11" t="str">
        <f t="shared" si="1"/>
        <v>--</v>
      </c>
    </row>
    <row r="29" spans="1:8" ht="12" customHeight="1">
      <c r="A29" s="2" t="str">
        <f>"May "&amp;RIGHT(A6,4)+1</f>
        <v>May 2012</v>
      </c>
      <c r="B29" s="11" t="s">
        <v>397</v>
      </c>
      <c r="C29" s="11" t="s">
        <v>397</v>
      </c>
      <c r="D29" s="11" t="s">
        <v>397</v>
      </c>
      <c r="E29" s="11" t="s">
        <v>397</v>
      </c>
      <c r="F29" s="11" t="s">
        <v>397</v>
      </c>
      <c r="G29" s="11" t="s">
        <v>397</v>
      </c>
      <c r="H29" s="11" t="str">
        <f t="shared" si="1"/>
        <v>--</v>
      </c>
    </row>
    <row r="30" spans="1:8" ht="12" customHeight="1">
      <c r="A30" s="2" t="str">
        <f>"Jun "&amp;RIGHT(A6,4)+1</f>
        <v>Jun 2012</v>
      </c>
      <c r="B30" s="11" t="s">
        <v>397</v>
      </c>
      <c r="C30" s="11" t="s">
        <v>397</v>
      </c>
      <c r="D30" s="11" t="s">
        <v>397</v>
      </c>
      <c r="E30" s="11" t="s">
        <v>397</v>
      </c>
      <c r="F30" s="11" t="s">
        <v>397</v>
      </c>
      <c r="G30" s="11" t="s">
        <v>397</v>
      </c>
      <c r="H30" s="11" t="str">
        <f t="shared" si="1"/>
        <v>--</v>
      </c>
    </row>
    <row r="31" spans="1:8" ht="12" customHeight="1">
      <c r="A31" s="2" t="str">
        <f>"Jul "&amp;RIGHT(A6,4)+1</f>
        <v>Jul 2012</v>
      </c>
      <c r="B31" s="11" t="s">
        <v>397</v>
      </c>
      <c r="C31" s="11" t="s">
        <v>397</v>
      </c>
      <c r="D31" s="11" t="s">
        <v>397</v>
      </c>
      <c r="E31" s="11" t="s">
        <v>397</v>
      </c>
      <c r="F31" s="11" t="s">
        <v>397</v>
      </c>
      <c r="G31" s="11" t="s">
        <v>397</v>
      </c>
      <c r="H31" s="11" t="str">
        <f t="shared" si="1"/>
        <v>--</v>
      </c>
    </row>
    <row r="32" spans="1:8" ht="12" customHeight="1">
      <c r="A32" s="2" t="str">
        <f>"Aug "&amp;RIGHT(A6,4)+1</f>
        <v>Aug 2012</v>
      </c>
      <c r="B32" s="11" t="s">
        <v>397</v>
      </c>
      <c r="C32" s="11" t="s">
        <v>397</v>
      </c>
      <c r="D32" s="11" t="s">
        <v>397</v>
      </c>
      <c r="E32" s="11" t="s">
        <v>397</v>
      </c>
      <c r="F32" s="11" t="s">
        <v>397</v>
      </c>
      <c r="G32" s="11" t="s">
        <v>397</v>
      </c>
      <c r="H32" s="11" t="str">
        <f t="shared" si="1"/>
        <v>--</v>
      </c>
    </row>
    <row r="33" spans="1:8" ht="12" customHeight="1">
      <c r="A33" s="2" t="str">
        <f>"Sep "&amp;RIGHT(A6,4)+1</f>
        <v>Sep 2012</v>
      </c>
      <c r="B33" s="11" t="s">
        <v>397</v>
      </c>
      <c r="C33" s="11" t="s">
        <v>397</v>
      </c>
      <c r="D33" s="11" t="s">
        <v>397</v>
      </c>
      <c r="E33" s="11" t="s">
        <v>397</v>
      </c>
      <c r="F33" s="11" t="s">
        <v>397</v>
      </c>
      <c r="G33" s="11" t="s">
        <v>397</v>
      </c>
      <c r="H33" s="11" t="str">
        <f t="shared" si="1"/>
        <v>--</v>
      </c>
    </row>
    <row r="34" spans="1:8" ht="12" customHeight="1">
      <c r="A34" s="12" t="s">
        <v>57</v>
      </c>
      <c r="B34" s="13">
        <v>1744</v>
      </c>
      <c r="C34" s="13">
        <v>2585.5</v>
      </c>
      <c r="D34" s="13">
        <v>114952</v>
      </c>
      <c r="E34" s="13">
        <v>34886468</v>
      </c>
      <c r="F34" s="13">
        <v>59627805.82</v>
      </c>
      <c r="G34" s="13">
        <v>21054.285</v>
      </c>
      <c r="H34" s="13">
        <f t="shared" si="1"/>
        <v>59627805.82</v>
      </c>
    </row>
    <row r="35" spans="1:8" ht="12" customHeight="1">
      <c r="A35" s="14" t="str">
        <f>"Total "&amp;MID(A20,7,LEN(A20)-13)&amp;" Months"</f>
        <v>Total 6 Months</v>
      </c>
      <c r="B35" s="15">
        <v>1744</v>
      </c>
      <c r="C35" s="15">
        <v>2585.5</v>
      </c>
      <c r="D35" s="15">
        <v>114952</v>
      </c>
      <c r="E35" s="15">
        <v>34886468</v>
      </c>
      <c r="F35" s="15">
        <v>59627805.82</v>
      </c>
      <c r="G35" s="15">
        <v>21054.285</v>
      </c>
      <c r="H35" s="15">
        <f t="shared" si="1"/>
        <v>59627805.82</v>
      </c>
    </row>
    <row r="36" spans="1:8" ht="12" customHeight="1">
      <c r="A36" s="33"/>
      <c r="B36" s="33"/>
      <c r="C36" s="33"/>
      <c r="D36" s="33"/>
      <c r="E36" s="33"/>
      <c r="F36" s="33"/>
      <c r="G36" s="33"/>
      <c r="H36" s="33"/>
    </row>
    <row r="37" spans="1:8" ht="69.95" customHeight="1">
      <c r="A37" s="53" t="s">
        <v>132</v>
      </c>
      <c r="B37" s="53"/>
      <c r="C37" s="53"/>
      <c r="D37" s="53"/>
      <c r="E37" s="53"/>
      <c r="F37" s="53"/>
      <c r="G37" s="53"/>
      <c r="H37" s="53"/>
    </row>
    <row r="38" spans="1: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D3:D4"/>
    <mergeCell ref="E3:E4"/>
    <mergeCell ref="F3:F4"/>
    <mergeCell ref="G3:G4"/>
    <mergeCell ref="A1:G1"/>
    <mergeCell ref="A2:G2"/>
    <mergeCell ref="A3:A4"/>
    <mergeCell ref="B3:B4"/>
    <mergeCell ref="C3:C4"/>
    <mergeCell ref="A37:H37"/>
    <mergeCell ref="H3:H4"/>
    <mergeCell ref="B5:E5"/>
    <mergeCell ref="F5:H5"/>
    <mergeCell ref="A36:H36"/>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2.xml><?xml version="1.0" encoding="utf-8"?>
<worksheet xmlns="http://schemas.openxmlformats.org/spreadsheetml/2006/main" xmlns:r="http://schemas.openxmlformats.org/officeDocument/2006/relationships">
  <sheetPr codeName="Sheet25">
    <pageSetUpPr fitToPage="1"/>
  </sheetPr>
  <dimension ref="A1:G200"/>
  <sheetViews>
    <sheetView showGridLines="0" workbookViewId="0">
      <pane activePane="bottomRight" state="frozen"/>
      <selection activeCell="D3" sqref="D3:D4"/>
    </sheetView>
  </sheetViews>
  <sheetFormatPr defaultRowHeight="12.75"/>
  <cols>
    <col min="1" max="6" width="11.42578125" customWidth="1"/>
    <col min="7" max="7" width="57.140625" customWidth="1"/>
  </cols>
  <sheetData>
    <row r="1" spans="1:7" ht="12" customHeight="1">
      <c r="A1" s="42" t="s">
        <v>394</v>
      </c>
      <c r="B1" s="42"/>
      <c r="C1" s="42"/>
      <c r="D1" s="42"/>
      <c r="E1" s="42"/>
      <c r="F1" s="2" t="s">
        <v>395</v>
      </c>
    </row>
    <row r="2" spans="1:7" ht="12" customHeight="1">
      <c r="A2" s="44" t="s">
        <v>133</v>
      </c>
      <c r="B2" s="44"/>
      <c r="C2" s="44"/>
      <c r="D2" s="44"/>
      <c r="E2" s="44"/>
      <c r="F2" s="1"/>
    </row>
    <row r="3" spans="1:7" ht="24" customHeight="1">
      <c r="A3" s="46" t="s">
        <v>52</v>
      </c>
      <c r="B3" s="48" t="s">
        <v>117</v>
      </c>
      <c r="C3" s="49"/>
      <c r="D3" s="38" t="s">
        <v>340</v>
      </c>
      <c r="E3" s="38" t="s">
        <v>237</v>
      </c>
      <c r="F3" s="40" t="s">
        <v>60</v>
      </c>
    </row>
    <row r="4" spans="1:7" ht="24" customHeight="1">
      <c r="A4" s="47"/>
      <c r="B4" s="10" t="s">
        <v>134</v>
      </c>
      <c r="C4" s="10" t="s">
        <v>135</v>
      </c>
      <c r="D4" s="39"/>
      <c r="E4" s="39"/>
      <c r="F4" s="41"/>
    </row>
    <row r="5" spans="1:7" ht="12" customHeight="1">
      <c r="A5" s="1"/>
      <c r="B5" s="55" t="str">
        <f>REPT("-",5)&amp;" Number "&amp;REPT("-",4)&amp;"   "&amp;REPT("-",43)&amp;" Dollars "&amp;REPT("-",41)</f>
        <v>----- Number ----   ------------------------------------------- Dollars -----------------------------------------</v>
      </c>
      <c r="C5" s="55"/>
      <c r="D5" s="55"/>
      <c r="E5" s="55"/>
      <c r="F5" s="55"/>
      <c r="G5" s="55"/>
    </row>
    <row r="6" spans="1:7" ht="12" customHeight="1">
      <c r="A6" s="3" t="s">
        <v>396</v>
      </c>
    </row>
    <row r="7" spans="1:7" ht="12" customHeight="1">
      <c r="A7" s="2" t="str">
        <f>"Oct "&amp;RIGHT(A6,4)-1</f>
        <v>Oct 2010</v>
      </c>
      <c r="B7" s="11">
        <v>168285979</v>
      </c>
      <c r="C7" s="11">
        <v>215552528.19</v>
      </c>
      <c r="D7" s="11">
        <v>132024</v>
      </c>
      <c r="E7" s="11" t="s">
        <v>397</v>
      </c>
      <c r="F7" s="11">
        <v>215684552.19</v>
      </c>
    </row>
    <row r="8" spans="1:7" ht="12" customHeight="1">
      <c r="A8" s="2" t="str">
        <f>"Nov "&amp;RIGHT(A6,4)-1</f>
        <v>Nov 2010</v>
      </c>
      <c r="B8" s="11">
        <v>160170914</v>
      </c>
      <c r="C8" s="11">
        <v>205766153.40000001</v>
      </c>
      <c r="D8" s="11">
        <v>827605</v>
      </c>
      <c r="E8" s="11" t="s">
        <v>397</v>
      </c>
      <c r="F8" s="11">
        <v>206593758.40000001</v>
      </c>
    </row>
    <row r="9" spans="1:7" ht="12" customHeight="1">
      <c r="A9" s="2" t="str">
        <f>"Dec "&amp;RIGHT(A6,4)-1</f>
        <v>Dec 2010</v>
      </c>
      <c r="B9" s="11">
        <v>148716481</v>
      </c>
      <c r="C9" s="11">
        <v>190983027.66</v>
      </c>
      <c r="D9" s="11">
        <v>19160699</v>
      </c>
      <c r="E9" s="11">
        <v>43482257</v>
      </c>
      <c r="F9" s="11">
        <v>253625983.66</v>
      </c>
    </row>
    <row r="10" spans="1:7" ht="12" customHeight="1">
      <c r="A10" s="2" t="str">
        <f>"Jan "&amp;RIGHT(A6,4)</f>
        <v>Jan 2011</v>
      </c>
      <c r="B10" s="11">
        <v>156764676</v>
      </c>
      <c r="C10" s="11">
        <v>200378613.49000001</v>
      </c>
      <c r="D10" s="11">
        <v>106124</v>
      </c>
      <c r="E10" s="11" t="s">
        <v>397</v>
      </c>
      <c r="F10" s="11">
        <v>200484737.49000001</v>
      </c>
    </row>
    <row r="11" spans="1:7" ht="12" customHeight="1">
      <c r="A11" s="2" t="str">
        <f>"Feb "&amp;RIGHT(A6,4)</f>
        <v>Feb 2011</v>
      </c>
      <c r="B11" s="11">
        <v>153730437</v>
      </c>
      <c r="C11" s="11">
        <v>197118641.77000001</v>
      </c>
      <c r="D11" s="11">
        <v>25978</v>
      </c>
      <c r="E11" s="11" t="s">
        <v>397</v>
      </c>
      <c r="F11" s="11">
        <v>197144619.77000001</v>
      </c>
    </row>
    <row r="12" spans="1:7" ht="12" customHeight="1">
      <c r="A12" s="2" t="str">
        <f>"Mar "&amp;RIGHT(A6,4)</f>
        <v>Mar 2011</v>
      </c>
      <c r="B12" s="11">
        <v>188728093</v>
      </c>
      <c r="C12" s="11">
        <v>242370037.99000001</v>
      </c>
      <c r="D12" s="11">
        <v>30600139</v>
      </c>
      <c r="E12" s="11">
        <v>38610601</v>
      </c>
      <c r="F12" s="11">
        <v>311580777.99000001</v>
      </c>
    </row>
    <row r="13" spans="1:7" ht="12" customHeight="1">
      <c r="A13" s="2" t="str">
        <f>"Apr "&amp;RIGHT(A6,4)</f>
        <v>Apr 2011</v>
      </c>
      <c r="B13" s="11">
        <v>169072095</v>
      </c>
      <c r="C13" s="11">
        <v>215817784.38999999</v>
      </c>
      <c r="D13" s="11">
        <v>121561</v>
      </c>
      <c r="E13" s="11" t="s">
        <v>397</v>
      </c>
      <c r="F13" s="11">
        <v>215939345.38999999</v>
      </c>
    </row>
    <row r="14" spans="1:7" ht="12" customHeight="1">
      <c r="A14" s="2" t="str">
        <f>"May "&amp;RIGHT(A6,4)</f>
        <v>May 2011</v>
      </c>
      <c r="B14" s="11">
        <v>173676062</v>
      </c>
      <c r="C14" s="11">
        <v>220957860.43000001</v>
      </c>
      <c r="D14" s="11">
        <v>0</v>
      </c>
      <c r="E14" s="11" t="s">
        <v>397</v>
      </c>
      <c r="F14" s="11">
        <v>220957860.43000001</v>
      </c>
    </row>
    <row r="15" spans="1:7" ht="12" customHeight="1">
      <c r="A15" s="2" t="str">
        <f>"Jun "&amp;RIGHT(A6,4)</f>
        <v>Jun 2011</v>
      </c>
      <c r="B15" s="11">
        <v>156135154</v>
      </c>
      <c r="C15" s="11">
        <v>195957641.75999999</v>
      </c>
      <c r="D15" s="11">
        <v>24114019</v>
      </c>
      <c r="E15" s="11">
        <v>36213581</v>
      </c>
      <c r="F15" s="11">
        <v>256285241.75999999</v>
      </c>
    </row>
    <row r="16" spans="1:7" ht="12" customHeight="1">
      <c r="A16" s="2" t="str">
        <f>"Jul "&amp;RIGHT(A6,4)</f>
        <v>Jul 2011</v>
      </c>
      <c r="B16" s="11">
        <v>132649801</v>
      </c>
      <c r="C16" s="11">
        <v>171829533.46000001</v>
      </c>
      <c r="D16" s="11">
        <v>77997.06</v>
      </c>
      <c r="E16" s="11" t="s">
        <v>397</v>
      </c>
      <c r="F16" s="11">
        <v>171907530.52000001</v>
      </c>
    </row>
    <row r="17" spans="1:6" ht="12" customHeight="1">
      <c r="A17" s="2" t="str">
        <f>"Aug "&amp;RIGHT(A6,4)</f>
        <v>Aug 2011</v>
      </c>
      <c r="B17" s="11">
        <v>156641221</v>
      </c>
      <c r="C17" s="11">
        <v>200349370.63</v>
      </c>
      <c r="D17" s="11">
        <v>78510.33</v>
      </c>
      <c r="E17" s="11" t="s">
        <v>397</v>
      </c>
      <c r="F17" s="11">
        <v>200427880.96000001</v>
      </c>
    </row>
    <row r="18" spans="1:6" ht="12" customHeight="1">
      <c r="A18" s="2" t="str">
        <f>"Sep "&amp;RIGHT(A6,4)</f>
        <v>Sep 2011</v>
      </c>
      <c r="B18" s="11">
        <v>164147252</v>
      </c>
      <c r="C18" s="11">
        <v>214276101.28999999</v>
      </c>
      <c r="D18" s="11">
        <v>26915663.940000001</v>
      </c>
      <c r="E18" s="11">
        <v>31668035</v>
      </c>
      <c r="F18" s="11">
        <v>272859800.23000002</v>
      </c>
    </row>
    <row r="19" spans="1:6" ht="12" customHeight="1">
      <c r="A19" s="12" t="s">
        <v>57</v>
      </c>
      <c r="B19" s="13">
        <v>1928718165</v>
      </c>
      <c r="C19" s="13">
        <v>2471357294.46</v>
      </c>
      <c r="D19" s="13">
        <v>102160320.33</v>
      </c>
      <c r="E19" s="13">
        <v>149974474</v>
      </c>
      <c r="F19" s="13">
        <v>2723492088.79</v>
      </c>
    </row>
    <row r="20" spans="1:6" ht="12" customHeight="1">
      <c r="A20" s="14" t="s">
        <v>398</v>
      </c>
      <c r="B20" s="15">
        <v>976396580</v>
      </c>
      <c r="C20" s="15">
        <v>1252169002.5</v>
      </c>
      <c r="D20" s="15">
        <v>50852569</v>
      </c>
      <c r="E20" s="15">
        <v>82092858</v>
      </c>
      <c r="F20" s="15">
        <v>1385114429.5</v>
      </c>
    </row>
    <row r="21" spans="1:6" ht="12" customHeight="1">
      <c r="A21" s="3" t="str">
        <f>"FY "&amp;RIGHT(A6,4)+1</f>
        <v>FY 2012</v>
      </c>
    </row>
    <row r="22" spans="1:6" ht="12" customHeight="1">
      <c r="A22" s="2" t="str">
        <f>"Oct "&amp;RIGHT(A6,4)</f>
        <v>Oct 2011</v>
      </c>
      <c r="B22" s="11">
        <v>168018652</v>
      </c>
      <c r="C22" s="11">
        <v>223107662.19999999</v>
      </c>
      <c r="D22" s="11">
        <v>169775.53</v>
      </c>
      <c r="E22" s="11" t="s">
        <v>397</v>
      </c>
      <c r="F22" s="11">
        <v>223277437.72999999</v>
      </c>
    </row>
    <row r="23" spans="1:6" ht="12" customHeight="1">
      <c r="A23" s="2" t="str">
        <f>"Nov "&amp;RIGHT(A6,4)</f>
        <v>Nov 2011</v>
      </c>
      <c r="B23" s="11">
        <v>161351123</v>
      </c>
      <c r="C23" s="11">
        <v>215010789.44999999</v>
      </c>
      <c r="D23" s="11">
        <v>134890.95000000001</v>
      </c>
      <c r="E23" s="11" t="s">
        <v>397</v>
      </c>
      <c r="F23" s="11">
        <v>215145680.40000001</v>
      </c>
    </row>
    <row r="24" spans="1:6" ht="12" customHeight="1">
      <c r="A24" s="2" t="str">
        <f>"Dec "&amp;RIGHT(A6,4)</f>
        <v>Dec 2011</v>
      </c>
      <c r="B24" s="11">
        <v>149139602</v>
      </c>
      <c r="C24" s="11">
        <v>198709396.09999999</v>
      </c>
      <c r="D24" s="11">
        <v>19722989.359999999</v>
      </c>
      <c r="E24" s="11">
        <v>35772803</v>
      </c>
      <c r="F24" s="11">
        <v>254205188.46000001</v>
      </c>
    </row>
    <row r="25" spans="1:6" ht="12" customHeight="1">
      <c r="A25" s="2" t="str">
        <f>"Jan "&amp;RIGHT(A6,4)+1</f>
        <v>Jan 2012</v>
      </c>
      <c r="B25" s="11">
        <v>166172841</v>
      </c>
      <c r="C25" s="11">
        <v>219936856.24000001</v>
      </c>
      <c r="D25" s="11">
        <v>20041.55</v>
      </c>
      <c r="E25" s="11" t="s">
        <v>397</v>
      </c>
      <c r="F25" s="11">
        <v>219956897.78999999</v>
      </c>
    </row>
    <row r="26" spans="1:6" ht="12" customHeight="1">
      <c r="A26" s="2" t="str">
        <f>"Feb "&amp;RIGHT(A6,4)+1</f>
        <v>Feb 2012</v>
      </c>
      <c r="B26" s="11">
        <v>169041257</v>
      </c>
      <c r="C26" s="11">
        <v>224037915.27000001</v>
      </c>
      <c r="D26" s="11">
        <v>144515.92000000001</v>
      </c>
      <c r="E26" s="11" t="s">
        <v>397</v>
      </c>
      <c r="F26" s="11">
        <v>224182431.19</v>
      </c>
    </row>
    <row r="27" spans="1:6" ht="12" customHeight="1">
      <c r="A27" s="2" t="str">
        <f>"Mar "&amp;RIGHT(A6,4)+1</f>
        <v>Mar 2012</v>
      </c>
      <c r="B27" s="11">
        <v>181501639</v>
      </c>
      <c r="C27" s="11">
        <v>241543217.19999999</v>
      </c>
      <c r="D27" s="11">
        <v>29423317.079999998</v>
      </c>
      <c r="E27" s="11">
        <v>37708120</v>
      </c>
      <c r="F27" s="11">
        <v>308674654.27999997</v>
      </c>
    </row>
    <row r="28" spans="1:6" ht="12" customHeight="1">
      <c r="A28" s="2" t="str">
        <f>"Apr "&amp;RIGHT(A6,4)+1</f>
        <v>Apr 2012</v>
      </c>
      <c r="B28" s="11" t="s">
        <v>397</v>
      </c>
      <c r="C28" s="11" t="s">
        <v>397</v>
      </c>
      <c r="D28" s="11" t="s">
        <v>397</v>
      </c>
      <c r="E28" s="11" t="s">
        <v>397</v>
      </c>
      <c r="F28" s="11" t="s">
        <v>397</v>
      </c>
    </row>
    <row r="29" spans="1:6" ht="12" customHeight="1">
      <c r="A29" s="2" t="str">
        <f>"May "&amp;RIGHT(A6,4)+1</f>
        <v>May 2012</v>
      </c>
      <c r="B29" s="11" t="s">
        <v>397</v>
      </c>
      <c r="C29" s="11" t="s">
        <v>397</v>
      </c>
      <c r="D29" s="11" t="s">
        <v>397</v>
      </c>
      <c r="E29" s="11" t="s">
        <v>397</v>
      </c>
      <c r="F29" s="11" t="s">
        <v>397</v>
      </c>
    </row>
    <row r="30" spans="1:6" ht="12" customHeight="1">
      <c r="A30" s="2" t="str">
        <f>"Jun "&amp;RIGHT(A6,4)+1</f>
        <v>Jun 2012</v>
      </c>
      <c r="B30" s="11" t="s">
        <v>397</v>
      </c>
      <c r="C30" s="11" t="s">
        <v>397</v>
      </c>
      <c r="D30" s="11" t="s">
        <v>397</v>
      </c>
      <c r="E30" s="11" t="s">
        <v>397</v>
      </c>
      <c r="F30" s="11" t="s">
        <v>397</v>
      </c>
    </row>
    <row r="31" spans="1:6" ht="12" customHeight="1">
      <c r="A31" s="2" t="str">
        <f>"Jul "&amp;RIGHT(A6,4)+1</f>
        <v>Jul 2012</v>
      </c>
      <c r="B31" s="11" t="s">
        <v>397</v>
      </c>
      <c r="C31" s="11" t="s">
        <v>397</v>
      </c>
      <c r="D31" s="11" t="s">
        <v>397</v>
      </c>
      <c r="E31" s="11" t="s">
        <v>397</v>
      </c>
      <c r="F31" s="11" t="s">
        <v>397</v>
      </c>
    </row>
    <row r="32" spans="1:6" ht="12" customHeight="1">
      <c r="A32" s="2" t="str">
        <f>"Aug "&amp;RIGHT(A6,4)+1</f>
        <v>Aug 2012</v>
      </c>
      <c r="B32" s="11" t="s">
        <v>397</v>
      </c>
      <c r="C32" s="11" t="s">
        <v>397</v>
      </c>
      <c r="D32" s="11" t="s">
        <v>397</v>
      </c>
      <c r="E32" s="11" t="s">
        <v>397</v>
      </c>
      <c r="F32" s="11" t="s">
        <v>397</v>
      </c>
    </row>
    <row r="33" spans="1:6" ht="12" customHeight="1">
      <c r="A33" s="2" t="str">
        <f>"Sep "&amp;RIGHT(A6,4)+1</f>
        <v>Sep 2012</v>
      </c>
      <c r="B33" s="11" t="s">
        <v>397</v>
      </c>
      <c r="C33" s="11" t="s">
        <v>397</v>
      </c>
      <c r="D33" s="11" t="s">
        <v>397</v>
      </c>
      <c r="E33" s="11" t="s">
        <v>397</v>
      </c>
      <c r="F33" s="11" t="s">
        <v>397</v>
      </c>
    </row>
    <row r="34" spans="1:6" ht="12" customHeight="1">
      <c r="A34" s="12" t="s">
        <v>57</v>
      </c>
      <c r="B34" s="13">
        <v>995225114</v>
      </c>
      <c r="C34" s="13">
        <v>1322345836.46</v>
      </c>
      <c r="D34" s="13">
        <v>49615530.390000001</v>
      </c>
      <c r="E34" s="13">
        <v>73480923</v>
      </c>
      <c r="F34" s="13">
        <v>1445442289.8499999</v>
      </c>
    </row>
    <row r="35" spans="1:6" ht="12" customHeight="1">
      <c r="A35" s="14" t="str">
        <f>"Total "&amp;MID(A20,7,LEN(A20)-13)&amp;" Months"</f>
        <v>Total 6 Months</v>
      </c>
      <c r="B35" s="15">
        <v>995225114</v>
      </c>
      <c r="C35" s="15">
        <v>1322345836.46</v>
      </c>
      <c r="D35" s="15">
        <v>49615530.390000001</v>
      </c>
      <c r="E35" s="15">
        <v>73480923</v>
      </c>
      <c r="F35" s="15">
        <v>1445442289.8499999</v>
      </c>
    </row>
    <row r="36" spans="1:6" ht="12" customHeight="1">
      <c r="A36" s="33"/>
      <c r="B36" s="33"/>
      <c r="C36" s="33"/>
      <c r="D36" s="33"/>
      <c r="E36" s="33"/>
      <c r="F36" s="33"/>
    </row>
    <row r="37" spans="1:6" ht="69.95" customHeight="1">
      <c r="A37" s="53" t="s">
        <v>136</v>
      </c>
      <c r="B37" s="53"/>
      <c r="C37" s="53"/>
      <c r="D37" s="53"/>
      <c r="E37" s="53"/>
      <c r="F37" s="53"/>
    </row>
    <row r="38" spans="1:6"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F3:F4"/>
    <mergeCell ref="B5:G5"/>
    <mergeCell ref="A36:F36"/>
    <mergeCell ref="A37:F37"/>
    <mergeCell ref="A1:E1"/>
    <mergeCell ref="A2:E2"/>
    <mergeCell ref="A3:A4"/>
    <mergeCell ref="B3:C3"/>
    <mergeCell ref="D3:D4"/>
    <mergeCell ref="E3:E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3.xml><?xml version="1.0" encoding="utf-8"?>
<worksheet xmlns="http://schemas.openxmlformats.org/spreadsheetml/2006/main" xmlns:r="http://schemas.openxmlformats.org/officeDocument/2006/relationships">
  <sheetPr codeName="Sheet26">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394</v>
      </c>
      <c r="B1" s="42"/>
      <c r="C1" s="42"/>
      <c r="D1" s="42"/>
      <c r="E1" s="42"/>
      <c r="F1" s="42"/>
      <c r="G1" s="42"/>
      <c r="H1" s="42"/>
      <c r="I1" s="2" t="s">
        <v>395</v>
      </c>
    </row>
    <row r="2" spans="1:9" ht="12" customHeight="1">
      <c r="A2" s="44" t="s">
        <v>238</v>
      </c>
      <c r="B2" s="44"/>
      <c r="C2" s="44"/>
      <c r="D2" s="44"/>
      <c r="E2" s="44"/>
      <c r="F2" s="44"/>
      <c r="G2" s="44"/>
      <c r="H2" s="44"/>
      <c r="I2" s="1"/>
    </row>
    <row r="3" spans="1:9" ht="24" customHeight="1">
      <c r="A3" s="46" t="s">
        <v>52</v>
      </c>
      <c r="B3" s="38" t="s">
        <v>128</v>
      </c>
      <c r="C3" s="38" t="s">
        <v>129</v>
      </c>
      <c r="D3" s="38" t="s">
        <v>130</v>
      </c>
      <c r="E3" s="48" t="s">
        <v>137</v>
      </c>
      <c r="F3" s="54"/>
      <c r="G3" s="54"/>
      <c r="H3" s="54"/>
      <c r="I3" s="54"/>
    </row>
    <row r="4" spans="1:9" ht="24" customHeight="1">
      <c r="A4" s="47"/>
      <c r="B4" s="39"/>
      <c r="C4" s="39"/>
      <c r="D4" s="39"/>
      <c r="E4" s="10" t="s">
        <v>111</v>
      </c>
      <c r="F4" s="10" t="s">
        <v>112</v>
      </c>
      <c r="G4" s="10" t="s">
        <v>113</v>
      </c>
      <c r="H4" s="10" t="s">
        <v>114</v>
      </c>
      <c r="I4" s="9" t="s">
        <v>57</v>
      </c>
    </row>
    <row r="5" spans="1:9" ht="12" customHeight="1">
      <c r="A5" s="1"/>
      <c r="B5" s="33" t="str">
        <f>REPT("-",89)&amp;" Number "&amp;REPT("-",89)</f>
        <v>----------------------------------------------------------------------------------------- Number -----------------------------------------------------------------------------------------</v>
      </c>
      <c r="C5" s="33"/>
      <c r="D5" s="33"/>
      <c r="E5" s="33"/>
      <c r="F5" s="33"/>
      <c r="G5" s="33"/>
      <c r="H5" s="33"/>
      <c r="I5" s="33"/>
    </row>
    <row r="6" spans="1:9" ht="12" customHeight="1">
      <c r="A6" s="3" t="s">
        <v>396</v>
      </c>
    </row>
    <row r="7" spans="1:9" ht="12" customHeight="1">
      <c r="A7" s="2" t="str">
        <f>"Oct "&amp;RIGHT(A6,4)-1</f>
        <v>Oct 2010</v>
      </c>
      <c r="B7" s="11" t="s">
        <v>397</v>
      </c>
      <c r="C7" s="11" t="s">
        <v>397</v>
      </c>
      <c r="D7" s="11" t="s">
        <v>397</v>
      </c>
      <c r="E7" s="11">
        <v>9298</v>
      </c>
      <c r="F7" s="11">
        <v>14055</v>
      </c>
      <c r="G7" s="11">
        <v>3621</v>
      </c>
      <c r="H7" s="11">
        <v>308065</v>
      </c>
      <c r="I7" s="11">
        <v>335039</v>
      </c>
    </row>
    <row r="8" spans="1:9" ht="12" customHeight="1">
      <c r="A8" s="2" t="str">
        <f>"Nov "&amp;RIGHT(A6,4)-1</f>
        <v>Nov 2010</v>
      </c>
      <c r="B8" s="11" t="s">
        <v>397</v>
      </c>
      <c r="C8" s="11" t="s">
        <v>397</v>
      </c>
      <c r="D8" s="11" t="s">
        <v>397</v>
      </c>
      <c r="E8" s="11">
        <v>12368</v>
      </c>
      <c r="F8" s="11">
        <v>17337</v>
      </c>
      <c r="G8" s="11">
        <v>1840</v>
      </c>
      <c r="H8" s="11">
        <v>291282</v>
      </c>
      <c r="I8" s="11">
        <v>322827</v>
      </c>
    </row>
    <row r="9" spans="1:9" ht="12" customHeight="1">
      <c r="A9" s="2" t="str">
        <f>"Dec "&amp;RIGHT(A6,4)-1</f>
        <v>Dec 2010</v>
      </c>
      <c r="B9" s="11" t="s">
        <v>397</v>
      </c>
      <c r="C9" s="11" t="s">
        <v>397</v>
      </c>
      <c r="D9" s="11" t="s">
        <v>397</v>
      </c>
      <c r="E9" s="11">
        <v>15850</v>
      </c>
      <c r="F9" s="11">
        <v>22551</v>
      </c>
      <c r="G9" s="11">
        <v>0</v>
      </c>
      <c r="H9" s="11">
        <v>246088</v>
      </c>
      <c r="I9" s="11">
        <v>284489</v>
      </c>
    </row>
    <row r="10" spans="1:9" ht="12" customHeight="1">
      <c r="A10" s="2" t="str">
        <f>"Jan "&amp;RIGHT(A6,4)</f>
        <v>Jan 2011</v>
      </c>
      <c r="B10" s="11" t="s">
        <v>397</v>
      </c>
      <c r="C10" s="11" t="s">
        <v>397</v>
      </c>
      <c r="D10" s="11" t="s">
        <v>397</v>
      </c>
      <c r="E10" s="11">
        <v>3458</v>
      </c>
      <c r="F10" s="11">
        <v>6662</v>
      </c>
      <c r="G10" s="11">
        <v>0</v>
      </c>
      <c r="H10" s="11">
        <v>317825</v>
      </c>
      <c r="I10" s="11">
        <v>327945</v>
      </c>
    </row>
    <row r="11" spans="1:9" ht="12" customHeight="1">
      <c r="A11" s="2" t="str">
        <f>"Feb "&amp;RIGHT(A6,4)</f>
        <v>Feb 2011</v>
      </c>
      <c r="B11" s="11" t="s">
        <v>397</v>
      </c>
      <c r="C11" s="11" t="s">
        <v>397</v>
      </c>
      <c r="D11" s="11" t="s">
        <v>397</v>
      </c>
      <c r="E11" s="11">
        <v>3346</v>
      </c>
      <c r="F11" s="11">
        <v>4758</v>
      </c>
      <c r="G11" s="11">
        <v>0</v>
      </c>
      <c r="H11" s="11">
        <v>296076</v>
      </c>
      <c r="I11" s="11">
        <v>304180</v>
      </c>
    </row>
    <row r="12" spans="1:9" ht="12" customHeight="1">
      <c r="A12" s="2" t="str">
        <f>"Mar "&amp;RIGHT(A6,4)</f>
        <v>Mar 2011</v>
      </c>
      <c r="B12" s="11" t="s">
        <v>397</v>
      </c>
      <c r="C12" s="11" t="s">
        <v>397</v>
      </c>
      <c r="D12" s="11" t="s">
        <v>397</v>
      </c>
      <c r="E12" s="11">
        <v>12804</v>
      </c>
      <c r="F12" s="11">
        <v>19476</v>
      </c>
      <c r="G12" s="11">
        <v>267</v>
      </c>
      <c r="H12" s="11">
        <v>371232</v>
      </c>
      <c r="I12" s="11">
        <v>403779</v>
      </c>
    </row>
    <row r="13" spans="1:9" ht="12" customHeight="1">
      <c r="A13" s="2" t="str">
        <f>"Apr "&amp;RIGHT(A6,4)</f>
        <v>Apr 2011</v>
      </c>
      <c r="B13" s="11" t="s">
        <v>397</v>
      </c>
      <c r="C13" s="11" t="s">
        <v>397</v>
      </c>
      <c r="D13" s="11" t="s">
        <v>397</v>
      </c>
      <c r="E13" s="11">
        <v>11876</v>
      </c>
      <c r="F13" s="11">
        <v>19939</v>
      </c>
      <c r="G13" s="11">
        <v>1157</v>
      </c>
      <c r="H13" s="11">
        <v>305816</v>
      </c>
      <c r="I13" s="11">
        <v>338788</v>
      </c>
    </row>
    <row r="14" spans="1:9" ht="12" customHeight="1">
      <c r="A14" s="2" t="str">
        <f>"May "&amp;RIGHT(A6,4)</f>
        <v>May 2011</v>
      </c>
      <c r="B14" s="11" t="s">
        <v>397</v>
      </c>
      <c r="C14" s="11" t="s">
        <v>397</v>
      </c>
      <c r="D14" s="11" t="s">
        <v>397</v>
      </c>
      <c r="E14" s="11">
        <v>77246</v>
      </c>
      <c r="F14" s="11">
        <v>175071</v>
      </c>
      <c r="G14" s="11">
        <v>20840</v>
      </c>
      <c r="H14" s="11">
        <v>348668</v>
      </c>
      <c r="I14" s="11">
        <v>621825</v>
      </c>
    </row>
    <row r="15" spans="1:9" ht="12" customHeight="1">
      <c r="A15" s="2" t="str">
        <f>"Jun "&amp;RIGHT(A6,4)</f>
        <v>Jun 2011</v>
      </c>
      <c r="B15" s="11" t="s">
        <v>397</v>
      </c>
      <c r="C15" s="11" t="s">
        <v>397</v>
      </c>
      <c r="D15" s="11" t="s">
        <v>397</v>
      </c>
      <c r="E15" s="11">
        <v>12658437</v>
      </c>
      <c r="F15" s="11">
        <v>28490859</v>
      </c>
      <c r="G15" s="11">
        <v>1080721</v>
      </c>
      <c r="H15" s="11">
        <v>4079147</v>
      </c>
      <c r="I15" s="11">
        <v>46309164</v>
      </c>
    </row>
    <row r="16" spans="1:9" ht="12" customHeight="1">
      <c r="A16" s="2" t="str">
        <f>"Jul "&amp;RIGHT(A6,4)</f>
        <v>Jul 2011</v>
      </c>
      <c r="B16" s="11">
        <v>4754</v>
      </c>
      <c r="C16" s="11">
        <v>39063</v>
      </c>
      <c r="D16" s="11">
        <v>2278766</v>
      </c>
      <c r="E16" s="11">
        <v>16446933</v>
      </c>
      <c r="F16" s="11">
        <v>36788029</v>
      </c>
      <c r="G16" s="11">
        <v>2269633</v>
      </c>
      <c r="H16" s="11">
        <v>6325812</v>
      </c>
      <c r="I16" s="11">
        <v>61830407</v>
      </c>
    </row>
    <row r="17" spans="1:9" ht="12" customHeight="1">
      <c r="A17" s="2" t="str">
        <f>"Aug "&amp;RIGHT(A6,4)</f>
        <v>Aug 2011</v>
      </c>
      <c r="B17" s="11" t="s">
        <v>397</v>
      </c>
      <c r="C17" s="11" t="s">
        <v>397</v>
      </c>
      <c r="D17" s="11" t="s">
        <v>397</v>
      </c>
      <c r="E17" s="11">
        <v>6420410</v>
      </c>
      <c r="F17" s="11">
        <v>14663810</v>
      </c>
      <c r="G17" s="11">
        <v>1586088</v>
      </c>
      <c r="H17" s="11">
        <v>2970317</v>
      </c>
      <c r="I17" s="11">
        <v>25640625</v>
      </c>
    </row>
    <row r="18" spans="1:9" ht="12" customHeight="1">
      <c r="A18" s="2" t="str">
        <f>"Sep "&amp;RIGHT(A6,4)</f>
        <v>Sep 2011</v>
      </c>
      <c r="B18" s="11" t="s">
        <v>397</v>
      </c>
      <c r="C18" s="11" t="s">
        <v>397</v>
      </c>
      <c r="D18" s="11" t="s">
        <v>397</v>
      </c>
      <c r="E18" s="11">
        <v>94508</v>
      </c>
      <c r="F18" s="11">
        <v>177727</v>
      </c>
      <c r="G18" s="11">
        <v>46364</v>
      </c>
      <c r="H18" s="11">
        <v>338855</v>
      </c>
      <c r="I18" s="11">
        <v>657454</v>
      </c>
    </row>
    <row r="19" spans="1:9" ht="12" customHeight="1">
      <c r="A19" s="12" t="s">
        <v>57</v>
      </c>
      <c r="B19" s="13">
        <v>4754</v>
      </c>
      <c r="C19" s="13">
        <v>39063</v>
      </c>
      <c r="D19" s="13">
        <v>2278766</v>
      </c>
      <c r="E19" s="13">
        <v>35766534</v>
      </c>
      <c r="F19" s="13">
        <v>80400274</v>
      </c>
      <c r="G19" s="13">
        <v>5010531</v>
      </c>
      <c r="H19" s="13">
        <v>16199183</v>
      </c>
      <c r="I19" s="13">
        <v>137376522</v>
      </c>
    </row>
    <row r="20" spans="1:9" ht="12" customHeight="1">
      <c r="A20" s="14" t="s">
        <v>398</v>
      </c>
      <c r="B20" s="15" t="s">
        <v>397</v>
      </c>
      <c r="C20" s="15" t="s">
        <v>397</v>
      </c>
      <c r="D20" s="15" t="s">
        <v>397</v>
      </c>
      <c r="E20" s="15">
        <v>57124</v>
      </c>
      <c r="F20" s="15">
        <v>84839</v>
      </c>
      <c r="G20" s="15">
        <v>5728</v>
      </c>
      <c r="H20" s="15">
        <v>1830568</v>
      </c>
      <c r="I20" s="15">
        <v>1978259</v>
      </c>
    </row>
    <row r="21" spans="1:9" ht="12" customHeight="1">
      <c r="A21" s="3" t="str">
        <f>"FY "&amp;RIGHT(A6,4)+1</f>
        <v>FY 2012</v>
      </c>
    </row>
    <row r="22" spans="1:9" ht="12" customHeight="1">
      <c r="A22" s="2" t="str">
        <f>"Oct "&amp;RIGHT(A6,4)</f>
        <v>Oct 2011</v>
      </c>
      <c r="B22" s="11" t="s">
        <v>397</v>
      </c>
      <c r="C22" s="11" t="s">
        <v>397</v>
      </c>
      <c r="D22" s="11" t="s">
        <v>397</v>
      </c>
      <c r="E22" s="11">
        <v>77832</v>
      </c>
      <c r="F22" s="11">
        <v>106485</v>
      </c>
      <c r="G22" s="11">
        <v>5800</v>
      </c>
      <c r="H22" s="11">
        <v>363934</v>
      </c>
      <c r="I22" s="11">
        <v>554051</v>
      </c>
    </row>
    <row r="23" spans="1:9" ht="12" customHeight="1">
      <c r="A23" s="2" t="str">
        <f>"Nov "&amp;RIGHT(A6,4)</f>
        <v>Nov 2011</v>
      </c>
      <c r="B23" s="11" t="s">
        <v>397</v>
      </c>
      <c r="C23" s="11" t="s">
        <v>397</v>
      </c>
      <c r="D23" s="11" t="s">
        <v>397</v>
      </c>
      <c r="E23" s="11">
        <v>11743</v>
      </c>
      <c r="F23" s="11">
        <v>14552</v>
      </c>
      <c r="G23" s="11">
        <v>2322</v>
      </c>
      <c r="H23" s="11">
        <v>312216</v>
      </c>
      <c r="I23" s="11">
        <v>340833</v>
      </c>
    </row>
    <row r="24" spans="1:9" ht="12" customHeight="1">
      <c r="A24" s="2" t="str">
        <f>"Dec "&amp;RIGHT(A6,4)</f>
        <v>Dec 2011</v>
      </c>
      <c r="B24" s="11" t="s">
        <v>397</v>
      </c>
      <c r="C24" s="11" t="s">
        <v>397</v>
      </c>
      <c r="D24" s="11" t="s">
        <v>397</v>
      </c>
      <c r="E24" s="11">
        <v>11455</v>
      </c>
      <c r="F24" s="11">
        <v>14361</v>
      </c>
      <c r="G24" s="11">
        <v>564</v>
      </c>
      <c r="H24" s="11">
        <v>248408</v>
      </c>
      <c r="I24" s="11">
        <v>274788</v>
      </c>
    </row>
    <row r="25" spans="1:9" ht="12" customHeight="1">
      <c r="A25" s="2" t="str">
        <f>"Jan "&amp;RIGHT(A6,4)+1</f>
        <v>Jan 2012</v>
      </c>
      <c r="B25" s="11" t="s">
        <v>397</v>
      </c>
      <c r="C25" s="11" t="s">
        <v>397</v>
      </c>
      <c r="D25" s="11" t="s">
        <v>397</v>
      </c>
      <c r="E25" s="11">
        <v>9800</v>
      </c>
      <c r="F25" s="11">
        <v>12670</v>
      </c>
      <c r="G25" s="11">
        <v>0</v>
      </c>
      <c r="H25" s="11">
        <v>333879</v>
      </c>
      <c r="I25" s="11">
        <v>356349</v>
      </c>
    </row>
    <row r="26" spans="1:9" ht="12" customHeight="1">
      <c r="A26" s="2" t="str">
        <f>"Feb "&amp;RIGHT(A6,4)+1</f>
        <v>Feb 2012</v>
      </c>
      <c r="B26" s="11" t="s">
        <v>397</v>
      </c>
      <c r="C26" s="11" t="s">
        <v>397</v>
      </c>
      <c r="D26" s="11" t="s">
        <v>397</v>
      </c>
      <c r="E26" s="11">
        <v>4436</v>
      </c>
      <c r="F26" s="11">
        <v>5223</v>
      </c>
      <c r="G26" s="11">
        <v>0</v>
      </c>
      <c r="H26" s="11">
        <v>356162</v>
      </c>
      <c r="I26" s="11">
        <v>365821</v>
      </c>
    </row>
    <row r="27" spans="1:9" ht="12" customHeight="1">
      <c r="A27" s="2" t="str">
        <f>"Mar "&amp;RIGHT(A6,4)+1</f>
        <v>Mar 2012</v>
      </c>
      <c r="B27" s="11" t="s">
        <v>397</v>
      </c>
      <c r="C27" s="11" t="s">
        <v>397</v>
      </c>
      <c r="D27" s="11" t="s">
        <v>397</v>
      </c>
      <c r="E27" s="11">
        <v>23431</v>
      </c>
      <c r="F27" s="11">
        <v>34005</v>
      </c>
      <c r="G27" s="11">
        <v>482</v>
      </c>
      <c r="H27" s="11">
        <v>375360</v>
      </c>
      <c r="I27" s="11">
        <v>433278</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t="s">
        <v>397</v>
      </c>
      <c r="C34" s="13" t="s">
        <v>397</v>
      </c>
      <c r="D34" s="13" t="s">
        <v>397</v>
      </c>
      <c r="E34" s="13">
        <v>138697</v>
      </c>
      <c r="F34" s="13">
        <v>187296</v>
      </c>
      <c r="G34" s="13">
        <v>9168</v>
      </c>
      <c r="H34" s="13">
        <v>1989959</v>
      </c>
      <c r="I34" s="13">
        <v>2325120</v>
      </c>
    </row>
    <row r="35" spans="1:9" ht="12" customHeight="1">
      <c r="A35" s="14" t="str">
        <f>"Total "&amp;MID(A20,7,LEN(A20)-13)&amp;" Months"</f>
        <v>Total 6 Months</v>
      </c>
      <c r="B35" s="15" t="s">
        <v>397</v>
      </c>
      <c r="C35" s="15" t="s">
        <v>397</v>
      </c>
      <c r="D35" s="15" t="s">
        <v>397</v>
      </c>
      <c r="E35" s="15">
        <v>138697</v>
      </c>
      <c r="F35" s="15">
        <v>187296</v>
      </c>
      <c r="G35" s="15">
        <v>9168</v>
      </c>
      <c r="H35" s="15">
        <v>1989959</v>
      </c>
      <c r="I35" s="15">
        <v>2325120</v>
      </c>
    </row>
    <row r="36" spans="1:9" ht="12" customHeight="1">
      <c r="A36" s="33"/>
      <c r="B36" s="33"/>
      <c r="C36" s="33"/>
      <c r="D36" s="33"/>
      <c r="E36" s="33"/>
      <c r="F36" s="33"/>
      <c r="G36" s="33"/>
      <c r="H36" s="33"/>
    </row>
    <row r="37" spans="1:9" ht="69.95" customHeight="1">
      <c r="A37" s="53" t="s">
        <v>283</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B5:I5"/>
    <mergeCell ref="A36:H36"/>
    <mergeCell ref="A37:I37"/>
    <mergeCell ref="A1:H1"/>
    <mergeCell ref="A2:H2"/>
    <mergeCell ref="A3:A4"/>
    <mergeCell ref="B3:B4"/>
    <mergeCell ref="C3:C4"/>
    <mergeCell ref="D3:D4"/>
    <mergeCell ref="E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4.xml><?xml version="1.0" encoding="utf-8"?>
<worksheet xmlns="http://schemas.openxmlformats.org/spreadsheetml/2006/main" xmlns:r="http://schemas.openxmlformats.org/officeDocument/2006/relationships">
  <sheetPr codeName="Sheet27">
    <pageSetUpPr fitToPage="1"/>
  </sheetPr>
  <dimension ref="A1:F200"/>
  <sheetViews>
    <sheetView showGridLines="0" workbookViewId="0">
      <pane activePane="bottomRight" state="frozen"/>
      <selection sqref="A1:E1"/>
    </sheetView>
  </sheetViews>
  <sheetFormatPr defaultRowHeight="12.75"/>
  <cols>
    <col min="1" max="3" width="11.42578125" customWidth="1"/>
    <col min="4" max="4" width="12.42578125" customWidth="1"/>
    <col min="5" max="5" width="15" customWidth="1"/>
    <col min="6" max="6" width="11.42578125" customWidth="1"/>
  </cols>
  <sheetData>
    <row r="1" spans="1:6" ht="12" customHeight="1">
      <c r="A1" s="42" t="s">
        <v>394</v>
      </c>
      <c r="B1" s="42"/>
      <c r="C1" s="42"/>
      <c r="D1" s="42"/>
      <c r="E1" s="42"/>
      <c r="F1" s="2" t="s">
        <v>395</v>
      </c>
    </row>
    <row r="2" spans="1:6" ht="12" customHeight="1">
      <c r="A2" s="44" t="s">
        <v>138</v>
      </c>
      <c r="B2" s="44"/>
      <c r="C2" s="44"/>
      <c r="D2" s="44"/>
      <c r="E2" s="44"/>
      <c r="F2" s="1"/>
    </row>
    <row r="3" spans="1:6" ht="24" customHeight="1">
      <c r="A3" s="46" t="s">
        <v>52</v>
      </c>
      <c r="B3" s="38" t="s">
        <v>239</v>
      </c>
      <c r="C3" s="38" t="s">
        <v>339</v>
      </c>
      <c r="D3" s="38" t="s">
        <v>240</v>
      </c>
      <c r="E3" s="38" t="s">
        <v>241</v>
      </c>
      <c r="F3" s="40" t="s">
        <v>242</v>
      </c>
    </row>
    <row r="4" spans="1:6" ht="24" customHeight="1">
      <c r="A4" s="47"/>
      <c r="B4" s="39"/>
      <c r="C4" s="39"/>
      <c r="D4" s="39"/>
      <c r="E4" s="39"/>
      <c r="F4" s="41"/>
    </row>
    <row r="5" spans="1:6" ht="12" customHeight="1">
      <c r="A5" s="1"/>
      <c r="B5" s="33" t="str">
        <f>REPT("-",55)&amp;" Dollars "&amp;REPT("-",60)</f>
        <v>------------------------------------------------------- Dollars ------------------------------------------------------------</v>
      </c>
      <c r="C5" s="33"/>
      <c r="D5" s="33"/>
      <c r="E5" s="33"/>
      <c r="F5" s="33"/>
    </row>
    <row r="6" spans="1:6" ht="12" customHeight="1">
      <c r="A6" s="3" t="s">
        <v>396</v>
      </c>
    </row>
    <row r="7" spans="1:6" ht="12" customHeight="1">
      <c r="A7" s="2" t="str">
        <f>"Oct "&amp;RIGHT(A6,4)-1</f>
        <v>Oct 2010</v>
      </c>
      <c r="B7" s="11">
        <v>277072.28000000003</v>
      </c>
      <c r="C7" s="11">
        <v>74038</v>
      </c>
      <c r="D7" s="11" t="s">
        <v>397</v>
      </c>
      <c r="E7" s="11" t="s">
        <v>397</v>
      </c>
      <c r="F7" s="11">
        <v>351110.28</v>
      </c>
    </row>
    <row r="8" spans="1:6" ht="12" customHeight="1">
      <c r="A8" s="2" t="str">
        <f>"Nov "&amp;RIGHT(A6,4)-1</f>
        <v>Nov 2010</v>
      </c>
      <c r="B8" s="11">
        <v>275230.38</v>
      </c>
      <c r="C8" s="11">
        <v>3326</v>
      </c>
      <c r="D8" s="11" t="s">
        <v>397</v>
      </c>
      <c r="E8" s="11" t="s">
        <v>397</v>
      </c>
      <c r="F8" s="11">
        <v>278556.38</v>
      </c>
    </row>
    <row r="9" spans="1:6" ht="12" customHeight="1">
      <c r="A9" s="2" t="str">
        <f>"Dec "&amp;RIGHT(A6,4)-1</f>
        <v>Dec 2010</v>
      </c>
      <c r="B9" s="11">
        <v>260267.78</v>
      </c>
      <c r="C9" s="11">
        <v>1199</v>
      </c>
      <c r="D9" s="11">
        <v>78108</v>
      </c>
      <c r="E9" s="11">
        <v>2296203</v>
      </c>
      <c r="F9" s="11">
        <v>2635777.7799999998</v>
      </c>
    </row>
    <row r="10" spans="1:6" ht="12" customHeight="1">
      <c r="A10" s="2" t="str">
        <f>"Jan "&amp;RIGHT(A6,4)</f>
        <v>Jan 2011</v>
      </c>
      <c r="B10" s="11">
        <v>245065.19</v>
      </c>
      <c r="C10" s="11">
        <v>2019</v>
      </c>
      <c r="D10" s="11" t="s">
        <v>397</v>
      </c>
      <c r="E10" s="11" t="s">
        <v>397</v>
      </c>
      <c r="F10" s="11">
        <v>247084.19</v>
      </c>
    </row>
    <row r="11" spans="1:6" ht="12" customHeight="1">
      <c r="A11" s="2" t="str">
        <f>"Feb "&amp;RIGHT(A6,4)</f>
        <v>Feb 2011</v>
      </c>
      <c r="B11" s="11">
        <v>224192.94</v>
      </c>
      <c r="C11" s="11">
        <v>23975</v>
      </c>
      <c r="D11" s="11" t="s">
        <v>397</v>
      </c>
      <c r="E11" s="11" t="s">
        <v>397</v>
      </c>
      <c r="F11" s="11">
        <v>248167.94</v>
      </c>
    </row>
    <row r="12" spans="1:6" ht="12" customHeight="1">
      <c r="A12" s="2" t="str">
        <f>"Mar "&amp;RIGHT(A6,4)</f>
        <v>Mar 2011</v>
      </c>
      <c r="B12" s="11">
        <v>336879.06</v>
      </c>
      <c r="C12" s="11">
        <v>61333</v>
      </c>
      <c r="D12" s="11">
        <v>315373</v>
      </c>
      <c r="E12" s="11">
        <v>2119037</v>
      </c>
      <c r="F12" s="11">
        <v>2832622.06</v>
      </c>
    </row>
    <row r="13" spans="1:6" ht="12" customHeight="1">
      <c r="A13" s="2" t="str">
        <f>"Apr "&amp;RIGHT(A6,4)</f>
        <v>Apr 2011</v>
      </c>
      <c r="B13" s="11">
        <v>294187.08</v>
      </c>
      <c r="C13" s="11">
        <v>38887</v>
      </c>
      <c r="D13" s="11" t="s">
        <v>397</v>
      </c>
      <c r="E13" s="11" t="s">
        <v>397</v>
      </c>
      <c r="F13" s="11">
        <v>333074.08</v>
      </c>
    </row>
    <row r="14" spans="1:6" ht="12" customHeight="1">
      <c r="A14" s="2" t="str">
        <f>"May "&amp;RIGHT(A6,4)</f>
        <v>May 2011</v>
      </c>
      <c r="B14" s="11">
        <v>996367.18</v>
      </c>
      <c r="C14" s="11">
        <v>50447</v>
      </c>
      <c r="D14" s="11" t="s">
        <v>397</v>
      </c>
      <c r="E14" s="11" t="s">
        <v>397</v>
      </c>
      <c r="F14" s="11">
        <v>1046814.18</v>
      </c>
    </row>
    <row r="15" spans="1:6" ht="12" customHeight="1">
      <c r="A15" s="2" t="str">
        <f>"Jun "&amp;RIGHT(A6,4)</f>
        <v>Jun 2011</v>
      </c>
      <c r="B15" s="11">
        <v>112801343.52</v>
      </c>
      <c r="C15" s="11">
        <v>0</v>
      </c>
      <c r="D15" s="11">
        <v>8301956</v>
      </c>
      <c r="E15" s="11">
        <v>3100398</v>
      </c>
      <c r="F15" s="11">
        <v>124203697.52</v>
      </c>
    </row>
    <row r="16" spans="1:6" ht="12" customHeight="1">
      <c r="A16" s="2" t="str">
        <f>"Jul "&amp;RIGHT(A6,4)</f>
        <v>Jul 2011</v>
      </c>
      <c r="B16" s="11">
        <v>149041976.74000001</v>
      </c>
      <c r="C16" s="11">
        <v>12517.8</v>
      </c>
      <c r="D16" s="11" t="s">
        <v>397</v>
      </c>
      <c r="E16" s="11" t="s">
        <v>397</v>
      </c>
      <c r="F16" s="11">
        <v>149054494.53999999</v>
      </c>
    </row>
    <row r="17" spans="1:6" ht="12" customHeight="1">
      <c r="A17" s="2" t="str">
        <f>"Aug "&amp;RIGHT(A6,4)</f>
        <v>Aug 2011</v>
      </c>
      <c r="B17" s="11">
        <v>61505735.240000002</v>
      </c>
      <c r="C17" s="11">
        <v>40031.22</v>
      </c>
      <c r="D17" s="11" t="s">
        <v>397</v>
      </c>
      <c r="E17" s="11" t="s">
        <v>397</v>
      </c>
      <c r="F17" s="11">
        <v>61545766.460000001</v>
      </c>
    </row>
    <row r="18" spans="1:6" ht="12" customHeight="1">
      <c r="A18" s="2" t="str">
        <f>"Sep "&amp;RIGHT(A6,4)</f>
        <v>Sep 2011</v>
      </c>
      <c r="B18" s="11">
        <v>1064741.44</v>
      </c>
      <c r="C18" s="11">
        <v>848386.62</v>
      </c>
      <c r="D18" s="11">
        <v>24100475</v>
      </c>
      <c r="E18" s="11">
        <v>4171662</v>
      </c>
      <c r="F18" s="11">
        <v>30185265.059999999</v>
      </c>
    </row>
    <row r="19" spans="1:6" ht="12" customHeight="1">
      <c r="A19" s="12" t="s">
        <v>57</v>
      </c>
      <c r="B19" s="13">
        <v>327323058.82999998</v>
      </c>
      <c r="C19" s="13">
        <v>1156159.6399999999</v>
      </c>
      <c r="D19" s="13">
        <v>32795912</v>
      </c>
      <c r="E19" s="13">
        <v>11687300</v>
      </c>
      <c r="F19" s="13">
        <v>372962430.47000003</v>
      </c>
    </row>
    <row r="20" spans="1:6" ht="12" customHeight="1">
      <c r="A20" s="14" t="s">
        <v>398</v>
      </c>
      <c r="B20" s="15">
        <v>1618707.63</v>
      </c>
      <c r="C20" s="15">
        <v>165890</v>
      </c>
      <c r="D20" s="15">
        <v>393481</v>
      </c>
      <c r="E20" s="15">
        <v>4415240</v>
      </c>
      <c r="F20" s="15">
        <v>6593318.6299999999</v>
      </c>
    </row>
    <row r="21" spans="1:6" ht="12" customHeight="1">
      <c r="A21" s="3" t="str">
        <f>"FY "&amp;RIGHT(A6,4)+1</f>
        <v>FY 2012</v>
      </c>
    </row>
    <row r="22" spans="1:6" ht="12" customHeight="1">
      <c r="A22" s="2" t="str">
        <f>"Oct "&amp;RIGHT(A6,4)</f>
        <v>Oct 2011</v>
      </c>
      <c r="B22" s="11">
        <v>718816.48</v>
      </c>
      <c r="C22" s="11">
        <v>52118.68</v>
      </c>
      <c r="D22" s="11" t="s">
        <v>397</v>
      </c>
      <c r="E22" s="11" t="s">
        <v>397</v>
      </c>
      <c r="F22" s="11">
        <v>770935.16</v>
      </c>
    </row>
    <row r="23" spans="1:6" ht="12" customHeight="1">
      <c r="A23" s="2" t="str">
        <f>"Nov "&amp;RIGHT(A6,4)</f>
        <v>Nov 2011</v>
      </c>
      <c r="B23" s="11">
        <v>285794.09000000003</v>
      </c>
      <c r="C23" s="11">
        <v>21368.16</v>
      </c>
      <c r="D23" s="11" t="s">
        <v>397</v>
      </c>
      <c r="E23" s="11" t="s">
        <v>397</v>
      </c>
      <c r="F23" s="11">
        <v>307162.25</v>
      </c>
    </row>
    <row r="24" spans="1:6" ht="12" customHeight="1">
      <c r="A24" s="2" t="str">
        <f>"Dec "&amp;RIGHT(A6,4)</f>
        <v>Dec 2011</v>
      </c>
      <c r="B24" s="11">
        <v>235466.07</v>
      </c>
      <c r="C24" s="11">
        <v>52651.45</v>
      </c>
      <c r="D24" s="11">
        <v>130716</v>
      </c>
      <c r="E24" s="11">
        <v>1505576</v>
      </c>
      <c r="F24" s="11">
        <v>1924409.52</v>
      </c>
    </row>
    <row r="25" spans="1:6" ht="12" customHeight="1">
      <c r="A25" s="2" t="str">
        <f>"Jan "&amp;RIGHT(A6,4)+1</f>
        <v>Jan 2012</v>
      </c>
      <c r="B25" s="11">
        <v>293072.28999999998</v>
      </c>
      <c r="C25" s="11">
        <v>6841.42</v>
      </c>
      <c r="D25" s="11" t="s">
        <v>397</v>
      </c>
      <c r="E25" s="11" t="s">
        <v>397</v>
      </c>
      <c r="F25" s="11">
        <v>299913.71000000002</v>
      </c>
    </row>
    <row r="26" spans="1:6" ht="12" customHeight="1">
      <c r="A26" s="2" t="str">
        <f>"Feb "&amp;RIGHT(A6,4)+1</f>
        <v>Feb 2012</v>
      </c>
      <c r="B26" s="11">
        <v>276664.76</v>
      </c>
      <c r="C26" s="11">
        <v>40604.36</v>
      </c>
      <c r="D26" s="11" t="s">
        <v>397</v>
      </c>
      <c r="E26" s="11" t="s">
        <v>397</v>
      </c>
      <c r="F26" s="11">
        <v>317269.12</v>
      </c>
    </row>
    <row r="27" spans="1:6" ht="12" customHeight="1">
      <c r="A27" s="2" t="str">
        <f>"Mar "&amp;RIGHT(A6,4)+1</f>
        <v>Mar 2012</v>
      </c>
      <c r="B27" s="11">
        <v>413274.38</v>
      </c>
      <c r="C27" s="11">
        <v>6638.84</v>
      </c>
      <c r="D27" s="11">
        <v>145503</v>
      </c>
      <c r="E27" s="11">
        <v>1682451</v>
      </c>
      <c r="F27" s="11">
        <v>2247867.2200000002</v>
      </c>
    </row>
    <row r="28" spans="1:6" ht="12" customHeight="1">
      <c r="A28" s="2" t="str">
        <f>"Apr "&amp;RIGHT(A6,4)+1</f>
        <v>Apr 2012</v>
      </c>
      <c r="B28" s="11" t="s">
        <v>397</v>
      </c>
      <c r="C28" s="11" t="s">
        <v>397</v>
      </c>
      <c r="D28" s="11" t="s">
        <v>397</v>
      </c>
      <c r="E28" s="11" t="s">
        <v>397</v>
      </c>
      <c r="F28" s="11" t="s">
        <v>397</v>
      </c>
    </row>
    <row r="29" spans="1:6" ht="12" customHeight="1">
      <c r="A29" s="2" t="str">
        <f>"May "&amp;RIGHT(A6,4)+1</f>
        <v>May 2012</v>
      </c>
      <c r="B29" s="11" t="s">
        <v>397</v>
      </c>
      <c r="C29" s="11" t="s">
        <v>397</v>
      </c>
      <c r="D29" s="11" t="s">
        <v>397</v>
      </c>
      <c r="E29" s="11" t="s">
        <v>397</v>
      </c>
      <c r="F29" s="11" t="s">
        <v>397</v>
      </c>
    </row>
    <row r="30" spans="1:6" ht="12" customHeight="1">
      <c r="A30" s="2" t="str">
        <f>"Jun "&amp;RIGHT(A6,4)+1</f>
        <v>Jun 2012</v>
      </c>
      <c r="B30" s="11" t="s">
        <v>397</v>
      </c>
      <c r="C30" s="11" t="s">
        <v>397</v>
      </c>
      <c r="D30" s="11" t="s">
        <v>397</v>
      </c>
      <c r="E30" s="11" t="s">
        <v>397</v>
      </c>
      <c r="F30" s="11" t="s">
        <v>397</v>
      </c>
    </row>
    <row r="31" spans="1:6" ht="12" customHeight="1">
      <c r="A31" s="2" t="str">
        <f>"Jul "&amp;RIGHT(A6,4)+1</f>
        <v>Jul 2012</v>
      </c>
      <c r="B31" s="11" t="s">
        <v>397</v>
      </c>
      <c r="C31" s="11" t="s">
        <v>397</v>
      </c>
      <c r="D31" s="11" t="s">
        <v>397</v>
      </c>
      <c r="E31" s="11" t="s">
        <v>397</v>
      </c>
      <c r="F31" s="11" t="s">
        <v>397</v>
      </c>
    </row>
    <row r="32" spans="1:6" ht="12" customHeight="1">
      <c r="A32" s="2" t="str">
        <f>"Aug "&amp;RIGHT(A6,4)+1</f>
        <v>Aug 2012</v>
      </c>
      <c r="B32" s="11" t="s">
        <v>397</v>
      </c>
      <c r="C32" s="11" t="s">
        <v>397</v>
      </c>
      <c r="D32" s="11" t="s">
        <v>397</v>
      </c>
      <c r="E32" s="11" t="s">
        <v>397</v>
      </c>
      <c r="F32" s="11" t="s">
        <v>397</v>
      </c>
    </row>
    <row r="33" spans="1:6" ht="12" customHeight="1">
      <c r="A33" s="2" t="str">
        <f>"Sep "&amp;RIGHT(A6,4)+1</f>
        <v>Sep 2012</v>
      </c>
      <c r="B33" s="11" t="s">
        <v>397</v>
      </c>
      <c r="C33" s="11" t="s">
        <v>397</v>
      </c>
      <c r="D33" s="11" t="s">
        <v>397</v>
      </c>
      <c r="E33" s="11" t="s">
        <v>397</v>
      </c>
      <c r="F33" s="11" t="s">
        <v>397</v>
      </c>
    </row>
    <row r="34" spans="1:6" ht="12" customHeight="1">
      <c r="A34" s="12" t="s">
        <v>57</v>
      </c>
      <c r="B34" s="13">
        <v>2223088.0699999998</v>
      </c>
      <c r="C34" s="13">
        <v>180222.91</v>
      </c>
      <c r="D34" s="13">
        <v>276219</v>
      </c>
      <c r="E34" s="13">
        <v>3188027</v>
      </c>
      <c r="F34" s="13">
        <v>5867556.9800000004</v>
      </c>
    </row>
    <row r="35" spans="1:6" ht="12" customHeight="1">
      <c r="A35" s="14" t="str">
        <f>"Total "&amp;MID(A20,7,LEN(A20)-13)&amp;" Months"</f>
        <v>Total 6 Months</v>
      </c>
      <c r="B35" s="15">
        <v>2223088.0699999998</v>
      </c>
      <c r="C35" s="15">
        <v>180222.91</v>
      </c>
      <c r="D35" s="15">
        <v>276219</v>
      </c>
      <c r="E35" s="15">
        <v>3188027</v>
      </c>
      <c r="F35" s="15">
        <v>5867556.9800000004</v>
      </c>
    </row>
    <row r="36" spans="1:6" ht="12" customHeight="1">
      <c r="A36" s="33"/>
      <c r="B36" s="33"/>
      <c r="C36" s="33"/>
      <c r="D36" s="33"/>
      <c r="E36" s="33"/>
    </row>
    <row r="37" spans="1:6" ht="84.75" customHeight="1">
      <c r="A37" s="53" t="s">
        <v>376</v>
      </c>
      <c r="B37" s="53"/>
      <c r="C37" s="53"/>
      <c r="D37" s="53"/>
      <c r="E37" s="53"/>
      <c r="F37" s="53"/>
    </row>
    <row r="38" spans="1:6"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F3:F4"/>
    <mergeCell ref="B5:F5"/>
    <mergeCell ref="A36:E36"/>
    <mergeCell ref="A37:F37"/>
    <mergeCell ref="A1:E1"/>
    <mergeCell ref="A2:E2"/>
    <mergeCell ref="A3:A4"/>
    <mergeCell ref="B3:B4"/>
    <mergeCell ref="C3:C4"/>
    <mergeCell ref="D3:D4"/>
    <mergeCell ref="E3:E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5.xml><?xml version="1.0" encoding="utf-8"?>
<worksheet xmlns="http://schemas.openxmlformats.org/spreadsheetml/2006/main" xmlns:r="http://schemas.openxmlformats.org/officeDocument/2006/relationships">
  <sheetPr codeName="Sheet28">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394</v>
      </c>
      <c r="B1" s="42"/>
      <c r="C1" s="42"/>
      <c r="D1" s="42"/>
      <c r="E1" s="42"/>
      <c r="F1" s="42"/>
      <c r="G1" s="42"/>
      <c r="H1" s="42"/>
      <c r="I1" s="2" t="s">
        <v>395</v>
      </c>
    </row>
    <row r="2" spans="1:9" ht="12" customHeight="1">
      <c r="A2" s="44" t="s">
        <v>139</v>
      </c>
      <c r="B2" s="44"/>
      <c r="C2" s="44"/>
      <c r="D2" s="44"/>
      <c r="E2" s="44"/>
      <c r="F2" s="44"/>
      <c r="G2" s="44"/>
      <c r="H2" s="44"/>
      <c r="I2" s="1"/>
    </row>
    <row r="3" spans="1:9" ht="24" customHeight="1">
      <c r="A3" s="46" t="s">
        <v>52</v>
      </c>
      <c r="B3" s="48" t="s">
        <v>140</v>
      </c>
      <c r="C3" s="54"/>
      <c r="D3" s="49"/>
      <c r="E3" s="38" t="s">
        <v>20</v>
      </c>
      <c r="F3" s="38" t="s">
        <v>141</v>
      </c>
      <c r="G3" s="38" t="s">
        <v>142</v>
      </c>
      <c r="H3" s="38" t="s">
        <v>143</v>
      </c>
      <c r="I3" s="40" t="s">
        <v>144</v>
      </c>
    </row>
    <row r="4" spans="1:9" ht="24" customHeight="1">
      <c r="A4" s="47"/>
      <c r="B4" s="10" t="s">
        <v>145</v>
      </c>
      <c r="C4" s="10" t="s">
        <v>90</v>
      </c>
      <c r="D4" s="10" t="s">
        <v>57</v>
      </c>
      <c r="E4" s="39"/>
      <c r="F4" s="39"/>
      <c r="G4" s="39"/>
      <c r="H4" s="39"/>
      <c r="I4" s="41"/>
    </row>
    <row r="5" spans="1:9" ht="12" customHeight="1">
      <c r="A5" s="1"/>
      <c r="B5" s="33" t="str">
        <f>REPT("-",90)&amp;" Dollars "&amp;REPT("-",94)</f>
        <v>------------------------------------------------------------------------------------------ Dollars ----------------------------------------------------------------------------------------------</v>
      </c>
      <c r="C5" s="33"/>
      <c r="D5" s="33"/>
      <c r="E5" s="33"/>
      <c r="F5" s="33"/>
      <c r="G5" s="33"/>
      <c r="H5" s="33"/>
      <c r="I5" s="33"/>
    </row>
    <row r="6" spans="1:9" ht="12" customHeight="1">
      <c r="A6" s="3" t="s">
        <v>396</v>
      </c>
    </row>
    <row r="7" spans="1:9" ht="12" customHeight="1">
      <c r="A7" s="2" t="str">
        <f>"Oct "&amp;RIGHT(A6,4)-1</f>
        <v>Oct 2010</v>
      </c>
      <c r="B7" s="11">
        <v>160833923</v>
      </c>
      <c r="C7" s="11">
        <v>948292672.87</v>
      </c>
      <c r="D7" s="11">
        <v>1109126595.8699999</v>
      </c>
      <c r="E7" s="11">
        <v>0</v>
      </c>
      <c r="F7" s="11">
        <v>330608327.98000002</v>
      </c>
      <c r="G7" s="11">
        <v>215552528.19</v>
      </c>
      <c r="H7" s="11">
        <v>277072.28000000003</v>
      </c>
      <c r="I7" s="11">
        <v>1655564524.3199999</v>
      </c>
    </row>
    <row r="8" spans="1:9" ht="12" customHeight="1">
      <c r="A8" s="2" t="str">
        <f>"Nov "&amp;RIGHT(A6,4)-1</f>
        <v>Nov 2010</v>
      </c>
      <c r="B8" s="11">
        <v>144627949.25999999</v>
      </c>
      <c r="C8" s="11">
        <v>855743086.97000003</v>
      </c>
      <c r="D8" s="11">
        <v>1000371036.23</v>
      </c>
      <c r="E8" s="11">
        <v>0</v>
      </c>
      <c r="F8" s="11">
        <v>302518931.02999997</v>
      </c>
      <c r="G8" s="11">
        <v>205766153.40000001</v>
      </c>
      <c r="H8" s="11">
        <v>275230.38</v>
      </c>
      <c r="I8" s="11">
        <v>1508931351.04</v>
      </c>
    </row>
    <row r="9" spans="1:9" ht="12" customHeight="1">
      <c r="A9" s="2" t="str">
        <f>"Dec "&amp;RIGHT(A6,4)-1</f>
        <v>Dec 2010</v>
      </c>
      <c r="B9" s="11">
        <v>110830715.01000001</v>
      </c>
      <c r="C9" s="11">
        <v>650823543.5</v>
      </c>
      <c r="D9" s="11">
        <v>761654258.50999999</v>
      </c>
      <c r="E9" s="11">
        <v>0</v>
      </c>
      <c r="F9" s="11">
        <v>223411451.50999999</v>
      </c>
      <c r="G9" s="11">
        <v>234465284.66</v>
      </c>
      <c r="H9" s="11">
        <v>2634578.7799999998</v>
      </c>
      <c r="I9" s="11">
        <v>1222165573.46</v>
      </c>
    </row>
    <row r="10" spans="1:9" ht="12" customHeight="1">
      <c r="A10" s="2" t="str">
        <f>"Jan "&amp;RIGHT(A6,4)</f>
        <v>Jan 2011</v>
      </c>
      <c r="B10" s="11">
        <v>142789591.81</v>
      </c>
      <c r="C10" s="11">
        <v>852805082.32000005</v>
      </c>
      <c r="D10" s="11">
        <v>995594674.13</v>
      </c>
      <c r="E10" s="11">
        <v>0</v>
      </c>
      <c r="F10" s="11">
        <v>284885128.74000001</v>
      </c>
      <c r="G10" s="11">
        <v>200378613.49000001</v>
      </c>
      <c r="H10" s="11">
        <v>245065.19</v>
      </c>
      <c r="I10" s="11">
        <v>1481103481.55</v>
      </c>
    </row>
    <row r="11" spans="1:9" ht="12" customHeight="1">
      <c r="A11" s="2" t="str">
        <f>"Feb "&amp;RIGHT(A6,4)</f>
        <v>Feb 2011</v>
      </c>
      <c r="B11" s="11">
        <v>140145163.49000001</v>
      </c>
      <c r="C11" s="11">
        <v>844277042.46000004</v>
      </c>
      <c r="D11" s="11">
        <v>984422205.95000005</v>
      </c>
      <c r="E11" s="11">
        <v>0</v>
      </c>
      <c r="F11" s="11">
        <v>286133812.72000003</v>
      </c>
      <c r="G11" s="11">
        <v>197118641.77000001</v>
      </c>
      <c r="H11" s="11">
        <v>224192.94</v>
      </c>
      <c r="I11" s="11">
        <v>1467898853.3800001</v>
      </c>
    </row>
    <row r="12" spans="1:9" ht="12" customHeight="1">
      <c r="A12" s="2" t="str">
        <f>"Mar "&amp;RIGHT(A6,4)</f>
        <v>Mar 2011</v>
      </c>
      <c r="B12" s="11">
        <v>166577753.59</v>
      </c>
      <c r="C12" s="11">
        <v>1003195305.41</v>
      </c>
      <c r="D12" s="11">
        <v>1169773059</v>
      </c>
      <c r="E12" s="11">
        <v>0</v>
      </c>
      <c r="F12" s="11">
        <v>348461173</v>
      </c>
      <c r="G12" s="11">
        <v>280980638.99000001</v>
      </c>
      <c r="H12" s="11">
        <v>2771289.06</v>
      </c>
      <c r="I12" s="11">
        <v>1801986160.05</v>
      </c>
    </row>
    <row r="13" spans="1:9" ht="12" customHeight="1">
      <c r="A13" s="2" t="str">
        <f>"Apr "&amp;RIGHT(A6,4)</f>
        <v>Apr 2011</v>
      </c>
      <c r="B13" s="11">
        <v>141500466.62</v>
      </c>
      <c r="C13" s="11">
        <v>849975428.02999997</v>
      </c>
      <c r="D13" s="11">
        <v>991475894.64999998</v>
      </c>
      <c r="E13" s="11">
        <v>0</v>
      </c>
      <c r="F13" s="11">
        <v>303403886.63999999</v>
      </c>
      <c r="G13" s="11">
        <v>215817784.38999999</v>
      </c>
      <c r="H13" s="11">
        <v>294187.08</v>
      </c>
      <c r="I13" s="11">
        <v>1510991752.76</v>
      </c>
    </row>
    <row r="14" spans="1:9" ht="12" customHeight="1">
      <c r="A14" s="2" t="str">
        <f>"May "&amp;RIGHT(A6,4)</f>
        <v>May 2011</v>
      </c>
      <c r="B14" s="11">
        <v>158096985.94</v>
      </c>
      <c r="C14" s="11">
        <v>953343649.85000002</v>
      </c>
      <c r="D14" s="11">
        <v>1111440635.79</v>
      </c>
      <c r="E14" s="11">
        <v>0</v>
      </c>
      <c r="F14" s="11">
        <v>343638232.19</v>
      </c>
      <c r="G14" s="11">
        <v>220957860.43000001</v>
      </c>
      <c r="H14" s="11">
        <v>996367.18</v>
      </c>
      <c r="I14" s="11">
        <v>1677033095.5899999</v>
      </c>
    </row>
    <row r="15" spans="1:9" ht="12" customHeight="1">
      <c r="A15" s="2" t="str">
        <f>"Jun "&amp;RIGHT(A6,4)</f>
        <v>Jun 2011</v>
      </c>
      <c r="B15" s="11">
        <v>41297122.68</v>
      </c>
      <c r="C15" s="11">
        <v>266640335.05000001</v>
      </c>
      <c r="D15" s="11">
        <v>307937457.73000002</v>
      </c>
      <c r="E15" s="11">
        <v>0</v>
      </c>
      <c r="F15" s="11">
        <v>97594870.030000001</v>
      </c>
      <c r="G15" s="11">
        <v>232171222.75999999</v>
      </c>
      <c r="H15" s="11">
        <v>124203697.52</v>
      </c>
      <c r="I15" s="11">
        <v>761907248.03999996</v>
      </c>
    </row>
    <row r="16" spans="1:9" ht="12" customHeight="1">
      <c r="A16" s="2" t="str">
        <f>"Jul "&amp;RIGHT(A6,4)</f>
        <v>Jul 2011</v>
      </c>
      <c r="B16" s="11">
        <v>4805553.79</v>
      </c>
      <c r="C16" s="11">
        <v>41521462.219999999</v>
      </c>
      <c r="D16" s="11">
        <v>46327016.009999998</v>
      </c>
      <c r="E16" s="11">
        <v>0</v>
      </c>
      <c r="F16" s="11">
        <v>18031702.16</v>
      </c>
      <c r="G16" s="11">
        <v>171829533.46000001</v>
      </c>
      <c r="H16" s="11">
        <v>149041976.74000001</v>
      </c>
      <c r="I16" s="11">
        <v>385230228.37</v>
      </c>
    </row>
    <row r="17" spans="1:9" ht="12" customHeight="1">
      <c r="A17" s="2" t="str">
        <f>"Aug "&amp;RIGHT(A6,4)</f>
        <v>Aug 2011</v>
      </c>
      <c r="B17" s="11">
        <v>59767043.469999999</v>
      </c>
      <c r="C17" s="11">
        <v>378944302.47000003</v>
      </c>
      <c r="D17" s="11">
        <v>438711345.94</v>
      </c>
      <c r="E17" s="11">
        <v>0</v>
      </c>
      <c r="F17" s="11">
        <v>134480526.09</v>
      </c>
      <c r="G17" s="11">
        <v>200349370.63</v>
      </c>
      <c r="H17" s="11">
        <v>61505735.240000002</v>
      </c>
      <c r="I17" s="11">
        <v>835046977.89999998</v>
      </c>
    </row>
    <row r="18" spans="1:9" ht="12" customHeight="1">
      <c r="A18" s="2" t="str">
        <f>"Sep "&amp;RIGHT(A6,4)</f>
        <v>Sep 2011</v>
      </c>
      <c r="B18" s="11">
        <v>165791632.41</v>
      </c>
      <c r="C18" s="11">
        <v>1021384149.63</v>
      </c>
      <c r="D18" s="11">
        <v>1187175782.04</v>
      </c>
      <c r="E18" s="11">
        <v>0</v>
      </c>
      <c r="F18" s="11">
        <v>360889284.5</v>
      </c>
      <c r="G18" s="11">
        <v>245944136.28999999</v>
      </c>
      <c r="H18" s="11">
        <v>29336878.440000001</v>
      </c>
      <c r="I18" s="11">
        <v>1823346081.27</v>
      </c>
    </row>
    <row r="19" spans="1:9" ht="12" customHeight="1">
      <c r="A19" s="12" t="s">
        <v>57</v>
      </c>
      <c r="B19" s="13">
        <v>1437063901.0699999</v>
      </c>
      <c r="C19" s="13">
        <v>8666946060.7800007</v>
      </c>
      <c r="D19" s="13">
        <v>10104009961.85</v>
      </c>
      <c r="E19" s="13">
        <v>0</v>
      </c>
      <c r="F19" s="13">
        <v>3034057326.5900002</v>
      </c>
      <c r="G19" s="13">
        <v>2621331768.46</v>
      </c>
      <c r="H19" s="13">
        <v>371806270.82999998</v>
      </c>
      <c r="I19" s="13">
        <v>16131205327.73</v>
      </c>
    </row>
    <row r="20" spans="1:9" ht="12" customHeight="1">
      <c r="A20" s="14" t="s">
        <v>398</v>
      </c>
      <c r="B20" s="15">
        <v>865805096.15999997</v>
      </c>
      <c r="C20" s="15">
        <v>5155136733.5299997</v>
      </c>
      <c r="D20" s="15">
        <v>6020941829.6899996</v>
      </c>
      <c r="E20" s="15">
        <v>0</v>
      </c>
      <c r="F20" s="15">
        <v>1776018824.98</v>
      </c>
      <c r="G20" s="15">
        <v>1334261860.5</v>
      </c>
      <c r="H20" s="15">
        <v>6427428.6299999999</v>
      </c>
      <c r="I20" s="15">
        <v>9137649943.7999992</v>
      </c>
    </row>
    <row r="21" spans="1:9" ht="12" customHeight="1">
      <c r="A21" s="3" t="str">
        <f>"FY "&amp;RIGHT(A6,4)+1</f>
        <v>FY 2012</v>
      </c>
    </row>
    <row r="22" spans="1:9" ht="12" customHeight="1">
      <c r="A22" s="2" t="str">
        <f>"Oct "&amp;RIGHT(A6,4)</f>
        <v>Oct 2011</v>
      </c>
      <c r="B22" s="11">
        <v>159917287.69</v>
      </c>
      <c r="C22" s="11">
        <v>982238437.13</v>
      </c>
      <c r="D22" s="11">
        <v>1142155724.8199999</v>
      </c>
      <c r="E22" s="11">
        <v>0</v>
      </c>
      <c r="F22" s="11">
        <v>354242382.32999998</v>
      </c>
      <c r="G22" s="11">
        <v>223107662.19999999</v>
      </c>
      <c r="H22" s="11">
        <v>718816.48</v>
      </c>
      <c r="I22" s="11">
        <v>1720224585.8299999</v>
      </c>
    </row>
    <row r="23" spans="1:9" ht="12" customHeight="1">
      <c r="A23" s="2" t="str">
        <f>"Nov "&amp;RIGHT(A6,4)</f>
        <v>Nov 2011</v>
      </c>
      <c r="B23" s="11">
        <v>146514213.80000001</v>
      </c>
      <c r="C23" s="11">
        <v>904134551.64999998</v>
      </c>
      <c r="D23" s="11">
        <v>1050648765.45</v>
      </c>
      <c r="E23" s="11">
        <v>0</v>
      </c>
      <c r="F23" s="11">
        <v>332559505.56999999</v>
      </c>
      <c r="G23" s="11">
        <v>215010789.44999999</v>
      </c>
      <c r="H23" s="11">
        <v>285794.09000000003</v>
      </c>
      <c r="I23" s="11">
        <v>1598504854.5599999</v>
      </c>
    </row>
    <row r="24" spans="1:9" ht="12" customHeight="1">
      <c r="A24" s="2" t="str">
        <f>"Dec "&amp;RIGHT(A6,4)</f>
        <v>Dec 2011</v>
      </c>
      <c r="B24" s="11">
        <v>113418861.01000001</v>
      </c>
      <c r="C24" s="11">
        <v>694101868.62</v>
      </c>
      <c r="D24" s="11">
        <v>807520729.63</v>
      </c>
      <c r="E24" s="11">
        <v>0</v>
      </c>
      <c r="F24" s="11">
        <v>251424397.71000001</v>
      </c>
      <c r="G24" s="11">
        <v>234482199.09999999</v>
      </c>
      <c r="H24" s="11">
        <v>1871758.07</v>
      </c>
      <c r="I24" s="11">
        <v>1295299084.51</v>
      </c>
    </row>
    <row r="25" spans="1:9" ht="12" customHeight="1">
      <c r="A25" s="2" t="str">
        <f>"Jan "&amp;RIGHT(A6,4)+1</f>
        <v>Jan 2012</v>
      </c>
      <c r="B25" s="11">
        <v>152316658.02000001</v>
      </c>
      <c r="C25" s="11">
        <v>943078657.38999999</v>
      </c>
      <c r="D25" s="11">
        <v>1095395315.4100001</v>
      </c>
      <c r="E25" s="11">
        <v>0</v>
      </c>
      <c r="F25" s="11">
        <v>336766917.19</v>
      </c>
      <c r="G25" s="11">
        <v>219936856.24000001</v>
      </c>
      <c r="H25" s="11">
        <v>293072.28999999998</v>
      </c>
      <c r="I25" s="11">
        <v>1652392161.1300001</v>
      </c>
    </row>
    <row r="26" spans="1:9" ht="12" customHeight="1">
      <c r="A26" s="2" t="str">
        <f>"Feb "&amp;RIGHT(A6,4)+1</f>
        <v>Feb 2012</v>
      </c>
      <c r="B26" s="11">
        <v>155981382.11000001</v>
      </c>
      <c r="C26" s="11">
        <v>977401530.77999997</v>
      </c>
      <c r="D26" s="11">
        <v>1133382912.8900001</v>
      </c>
      <c r="E26" s="11">
        <v>0</v>
      </c>
      <c r="F26" s="11">
        <v>352284996.43000001</v>
      </c>
      <c r="G26" s="11">
        <v>224037915.27000001</v>
      </c>
      <c r="H26" s="11">
        <v>276664.76</v>
      </c>
      <c r="I26" s="11">
        <v>1709982489.3499999</v>
      </c>
    </row>
    <row r="27" spans="1:9" ht="12" customHeight="1">
      <c r="A27" s="2" t="str">
        <f>"Mar "&amp;RIGHT(A6,4)+1</f>
        <v>Mar 2012</v>
      </c>
      <c r="B27" s="11">
        <v>158381253.13</v>
      </c>
      <c r="C27" s="11">
        <v>994731401.92999995</v>
      </c>
      <c r="D27" s="11">
        <v>1153112655.0599999</v>
      </c>
      <c r="E27" s="11">
        <v>0</v>
      </c>
      <c r="F27" s="11">
        <v>357936617.33999997</v>
      </c>
      <c r="G27" s="11">
        <v>279251337.19999999</v>
      </c>
      <c r="H27" s="11">
        <v>2241228.38</v>
      </c>
      <c r="I27" s="11">
        <v>1792541837.98</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886529655.75999999</v>
      </c>
      <c r="C34" s="13">
        <v>5495686447.5</v>
      </c>
      <c r="D34" s="13">
        <v>6382216103.2600002</v>
      </c>
      <c r="E34" s="13">
        <v>0</v>
      </c>
      <c r="F34" s="13">
        <v>1985214816.5699999</v>
      </c>
      <c r="G34" s="13">
        <v>1395826759.46</v>
      </c>
      <c r="H34" s="13">
        <v>5687334.0700000003</v>
      </c>
      <c r="I34" s="13">
        <v>9768945013.3600006</v>
      </c>
    </row>
    <row r="35" spans="1:9" ht="12" customHeight="1">
      <c r="A35" s="14" t="str">
        <f>"Total "&amp;MID(A20,7,LEN(A20)-13)&amp;" Months"</f>
        <v>Total 6 Months</v>
      </c>
      <c r="B35" s="15">
        <v>886529655.75999999</v>
      </c>
      <c r="C35" s="15">
        <v>5495686447.5</v>
      </c>
      <c r="D35" s="15">
        <v>6382216103.2600002</v>
      </c>
      <c r="E35" s="15">
        <v>0</v>
      </c>
      <c r="F35" s="15">
        <v>1985214816.5699999</v>
      </c>
      <c r="G35" s="15">
        <v>1395826759.46</v>
      </c>
      <c r="H35" s="15">
        <v>5687334.0700000003</v>
      </c>
      <c r="I35" s="15">
        <v>9768945013.3600006</v>
      </c>
    </row>
    <row r="36" spans="1:9" ht="12" customHeight="1">
      <c r="A36" s="33"/>
      <c r="B36" s="33"/>
      <c r="C36" s="33"/>
      <c r="D36" s="33"/>
      <c r="E36" s="33"/>
      <c r="F36" s="33"/>
      <c r="G36" s="33"/>
      <c r="H36" s="33"/>
    </row>
    <row r="37" spans="1:9" ht="69.9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I3:I4"/>
    <mergeCell ref="B5:I5"/>
    <mergeCell ref="A36:H36"/>
    <mergeCell ref="A1:H1"/>
    <mergeCell ref="A2:H2"/>
    <mergeCell ref="A3:A4"/>
    <mergeCell ref="B3:D3"/>
    <mergeCell ref="E3:E4"/>
    <mergeCell ref="F3:F4"/>
    <mergeCell ref="G3:G4"/>
    <mergeCell ref="H3:H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6.xml><?xml version="1.0" encoding="utf-8"?>
<worksheet xmlns="http://schemas.openxmlformats.org/spreadsheetml/2006/main" xmlns:r="http://schemas.openxmlformats.org/officeDocument/2006/relationships">
  <sheetPr codeName="Sheet29">
    <pageSetUpPr fitToPage="1"/>
  </sheetPr>
  <dimension ref="A1:I200"/>
  <sheetViews>
    <sheetView showGridLines="0" workbookViewId="0">
      <pane activePane="bottomRight" state="frozen"/>
      <selection sqref="A1:H1"/>
    </sheetView>
  </sheetViews>
  <sheetFormatPr defaultRowHeight="12.75"/>
  <cols>
    <col min="1" max="6" width="11.42578125" customWidth="1"/>
    <col min="7" max="7" width="12.28515625" customWidth="1"/>
    <col min="8" max="9" width="11.42578125" customWidth="1"/>
  </cols>
  <sheetData>
    <row r="1" spans="1:9" ht="12" customHeight="1">
      <c r="A1" s="42" t="s">
        <v>394</v>
      </c>
      <c r="B1" s="42"/>
      <c r="C1" s="42"/>
      <c r="D1" s="42"/>
      <c r="E1" s="42"/>
      <c r="F1" s="42"/>
      <c r="G1" s="42"/>
      <c r="H1" s="42"/>
      <c r="I1" s="2" t="s">
        <v>395</v>
      </c>
    </row>
    <row r="2" spans="1:9" ht="12" customHeight="1">
      <c r="A2" s="44" t="s">
        <v>243</v>
      </c>
      <c r="B2" s="44"/>
      <c r="C2" s="44"/>
      <c r="D2" s="44"/>
      <c r="E2" s="44"/>
      <c r="F2" s="44"/>
      <c r="G2" s="44"/>
      <c r="H2" s="44"/>
      <c r="I2" s="1"/>
    </row>
    <row r="3" spans="1:9" ht="24" customHeight="1">
      <c r="A3" s="46" t="s">
        <v>52</v>
      </c>
      <c r="B3" s="38" t="s">
        <v>140</v>
      </c>
      <c r="C3" s="38" t="s">
        <v>20</v>
      </c>
      <c r="D3" s="38" t="s">
        <v>141</v>
      </c>
      <c r="E3" s="38" t="s">
        <v>142</v>
      </c>
      <c r="F3" s="38" t="s">
        <v>143</v>
      </c>
      <c r="G3" s="38" t="s">
        <v>244</v>
      </c>
      <c r="H3" s="38" t="s">
        <v>245</v>
      </c>
      <c r="I3" s="40" t="s">
        <v>146</v>
      </c>
    </row>
    <row r="4" spans="1:9" ht="24" customHeight="1">
      <c r="A4" s="47"/>
      <c r="B4" s="39"/>
      <c r="C4" s="39"/>
      <c r="D4" s="39"/>
      <c r="E4" s="39"/>
      <c r="F4" s="39"/>
      <c r="G4" s="39"/>
      <c r="H4" s="39"/>
      <c r="I4" s="41"/>
    </row>
    <row r="5" spans="1:9" ht="12" customHeight="1">
      <c r="A5" s="1"/>
      <c r="B5" s="33" t="str">
        <f>REPT("-",90)&amp;" Dollars "&amp;REPT("-",94)</f>
        <v>------------------------------------------------------------------------------------------ Dollars ----------------------------------------------------------------------------------------------</v>
      </c>
      <c r="C5" s="33"/>
      <c r="D5" s="33"/>
      <c r="E5" s="33"/>
      <c r="F5" s="33"/>
      <c r="G5" s="33"/>
      <c r="H5" s="33"/>
      <c r="I5" s="33"/>
    </row>
    <row r="6" spans="1:9" ht="12" customHeight="1">
      <c r="A6" s="3" t="s">
        <v>396</v>
      </c>
    </row>
    <row r="7" spans="1:9" ht="12" customHeight="1">
      <c r="A7" s="2" t="str">
        <f>"Oct "&amp;RIGHT(A6,4)-1</f>
        <v>Oct 2010</v>
      </c>
      <c r="B7" s="11">
        <v>1234751531.4725001</v>
      </c>
      <c r="C7" s="11">
        <v>0</v>
      </c>
      <c r="D7" s="11">
        <v>330608327.98000002</v>
      </c>
      <c r="E7" s="11">
        <v>215684552.19</v>
      </c>
      <c r="F7" s="11">
        <v>351110.28</v>
      </c>
      <c r="G7" s="11" t="s">
        <v>397</v>
      </c>
      <c r="H7" s="11">
        <v>0</v>
      </c>
      <c r="I7" s="11">
        <v>1781395521.9224999</v>
      </c>
    </row>
    <row r="8" spans="1:9" ht="12" customHeight="1">
      <c r="A8" s="2" t="str">
        <f>"Nov "&amp;RIGHT(A6,4)-1</f>
        <v>Nov 2010</v>
      </c>
      <c r="B8" s="11">
        <v>1117787811.8900001</v>
      </c>
      <c r="C8" s="11">
        <v>0</v>
      </c>
      <c r="D8" s="11">
        <v>302518931.02999997</v>
      </c>
      <c r="E8" s="11">
        <v>206593758.40000001</v>
      </c>
      <c r="F8" s="11">
        <v>278556.38</v>
      </c>
      <c r="G8" s="11" t="s">
        <v>397</v>
      </c>
      <c r="H8" s="11">
        <v>0</v>
      </c>
      <c r="I8" s="11">
        <v>1627179057.7</v>
      </c>
    </row>
    <row r="9" spans="1:9" ht="12" customHeight="1">
      <c r="A9" s="2" t="str">
        <f>"Dec "&amp;RIGHT(A6,4)-1</f>
        <v>Dec 2010</v>
      </c>
      <c r="B9" s="11">
        <v>820253219.54250002</v>
      </c>
      <c r="C9" s="11">
        <v>0</v>
      </c>
      <c r="D9" s="11">
        <v>223411451.50999999</v>
      </c>
      <c r="E9" s="11">
        <v>253625983.66</v>
      </c>
      <c r="F9" s="11">
        <v>2635777.7799999998</v>
      </c>
      <c r="G9" s="11">
        <v>31951580</v>
      </c>
      <c r="H9" s="11">
        <v>50601483</v>
      </c>
      <c r="I9" s="11">
        <v>1382479495.4925001</v>
      </c>
    </row>
    <row r="10" spans="1:9" ht="12" customHeight="1">
      <c r="A10" s="2" t="str">
        <f>"Jan "&amp;RIGHT(A6,4)</f>
        <v>Jan 2011</v>
      </c>
      <c r="B10" s="11">
        <v>1070652640.285</v>
      </c>
      <c r="C10" s="11">
        <v>0</v>
      </c>
      <c r="D10" s="11">
        <v>284885128.74000001</v>
      </c>
      <c r="E10" s="11">
        <v>200484737.49000001</v>
      </c>
      <c r="F10" s="11">
        <v>247084.19</v>
      </c>
      <c r="G10" s="11" t="s">
        <v>397</v>
      </c>
      <c r="H10" s="11">
        <v>0</v>
      </c>
      <c r="I10" s="11">
        <v>1556269590.7049999</v>
      </c>
    </row>
    <row r="11" spans="1:9" ht="12" customHeight="1">
      <c r="A11" s="2" t="str">
        <f>"Feb "&amp;RIGHT(A6,4)</f>
        <v>Feb 2011</v>
      </c>
      <c r="B11" s="11">
        <v>1062875698.4775</v>
      </c>
      <c r="C11" s="11">
        <v>0</v>
      </c>
      <c r="D11" s="11">
        <v>286133812.72000003</v>
      </c>
      <c r="E11" s="11">
        <v>197144619.77000001</v>
      </c>
      <c r="F11" s="11">
        <v>248167.94</v>
      </c>
      <c r="G11" s="11" t="s">
        <v>397</v>
      </c>
      <c r="H11" s="11">
        <v>0</v>
      </c>
      <c r="I11" s="11">
        <v>1546402298.9075</v>
      </c>
    </row>
    <row r="12" spans="1:9" ht="12" customHeight="1">
      <c r="A12" s="2" t="str">
        <f>"Mar "&amp;RIGHT(A6,4)</f>
        <v>Mar 2011</v>
      </c>
      <c r="B12" s="11">
        <v>1269164709.8875</v>
      </c>
      <c r="C12" s="11">
        <v>0</v>
      </c>
      <c r="D12" s="11">
        <v>348461173</v>
      </c>
      <c r="E12" s="11">
        <v>311580777.99000001</v>
      </c>
      <c r="F12" s="11">
        <v>2832622.06</v>
      </c>
      <c r="G12" s="11">
        <v>33384210</v>
      </c>
      <c r="H12" s="11">
        <v>20761687</v>
      </c>
      <c r="I12" s="11">
        <v>1986185179.9375</v>
      </c>
    </row>
    <row r="13" spans="1:9" ht="12" customHeight="1">
      <c r="A13" s="2" t="str">
        <f>"Apr "&amp;RIGHT(A6,4)</f>
        <v>Apr 2011</v>
      </c>
      <c r="B13" s="11">
        <v>1049750305.11</v>
      </c>
      <c r="C13" s="11">
        <v>0</v>
      </c>
      <c r="D13" s="11">
        <v>303403886.63999999</v>
      </c>
      <c r="E13" s="11">
        <v>215939345.38999999</v>
      </c>
      <c r="F13" s="11">
        <v>333074.08</v>
      </c>
      <c r="G13" s="11" t="s">
        <v>397</v>
      </c>
      <c r="H13" s="11">
        <v>0</v>
      </c>
      <c r="I13" s="11">
        <v>1569426611.22</v>
      </c>
    </row>
    <row r="14" spans="1:9" ht="12" customHeight="1">
      <c r="A14" s="2" t="str">
        <f>"May "&amp;RIGHT(A6,4)</f>
        <v>May 2011</v>
      </c>
      <c r="B14" s="11">
        <v>1135978074.7625</v>
      </c>
      <c r="C14" s="11">
        <v>0</v>
      </c>
      <c r="D14" s="11">
        <v>343638232.19</v>
      </c>
      <c r="E14" s="11">
        <v>220957860.43000001</v>
      </c>
      <c r="F14" s="11">
        <v>1046814.18</v>
      </c>
      <c r="G14" s="11" t="s">
        <v>397</v>
      </c>
      <c r="H14" s="11">
        <v>0</v>
      </c>
      <c r="I14" s="11">
        <v>1701620981.5625</v>
      </c>
    </row>
    <row r="15" spans="1:9" ht="12" customHeight="1">
      <c r="A15" s="2" t="str">
        <f>"Jun "&amp;RIGHT(A6,4)</f>
        <v>Jun 2011</v>
      </c>
      <c r="B15" s="11">
        <v>328878718.16250002</v>
      </c>
      <c r="C15" s="11">
        <v>0</v>
      </c>
      <c r="D15" s="11">
        <v>97594870.030000001</v>
      </c>
      <c r="E15" s="11">
        <v>256285241.75999999</v>
      </c>
      <c r="F15" s="11">
        <v>124203697.52</v>
      </c>
      <c r="G15" s="11">
        <v>36242323</v>
      </c>
      <c r="H15" s="11">
        <v>24863173</v>
      </c>
      <c r="I15" s="11">
        <v>868068023.47249997</v>
      </c>
    </row>
    <row r="16" spans="1:9" ht="12" customHeight="1">
      <c r="A16" s="2" t="str">
        <f>"Jul "&amp;RIGHT(A6,4)</f>
        <v>Jul 2011</v>
      </c>
      <c r="B16" s="11">
        <v>124711361.925</v>
      </c>
      <c r="C16" s="11">
        <v>0</v>
      </c>
      <c r="D16" s="11">
        <v>18031702.16</v>
      </c>
      <c r="E16" s="11">
        <v>171907530.52000001</v>
      </c>
      <c r="F16" s="11">
        <v>149054494.53999999</v>
      </c>
      <c r="G16" s="11" t="s">
        <v>397</v>
      </c>
      <c r="H16" s="11">
        <v>0</v>
      </c>
      <c r="I16" s="11">
        <v>463705089.14499998</v>
      </c>
    </row>
    <row r="17" spans="1:9" ht="12" customHeight="1">
      <c r="A17" s="2" t="str">
        <f>"Aug "&amp;RIGHT(A6,4)</f>
        <v>Aug 2011</v>
      </c>
      <c r="B17" s="11">
        <v>550526241.38750005</v>
      </c>
      <c r="C17" s="11">
        <v>0</v>
      </c>
      <c r="D17" s="11">
        <v>134480526.09</v>
      </c>
      <c r="E17" s="11">
        <v>200427880.96000001</v>
      </c>
      <c r="F17" s="11">
        <v>61545766.460000001</v>
      </c>
      <c r="G17" s="11" t="s">
        <v>397</v>
      </c>
      <c r="H17" s="11">
        <v>0</v>
      </c>
      <c r="I17" s="11">
        <v>946980414.89750004</v>
      </c>
    </row>
    <row r="18" spans="1:9" ht="12" customHeight="1">
      <c r="A18" s="2" t="str">
        <f>"Sep "&amp;RIGHT(A6,4)</f>
        <v>Sep 2011</v>
      </c>
      <c r="B18" s="11">
        <v>1374770888.9675</v>
      </c>
      <c r="C18" s="11">
        <v>0</v>
      </c>
      <c r="D18" s="11">
        <v>360889284.5</v>
      </c>
      <c r="E18" s="11">
        <v>272859800.23000002</v>
      </c>
      <c r="F18" s="11">
        <v>30185265.059999999</v>
      </c>
      <c r="G18" s="11">
        <v>87176592</v>
      </c>
      <c r="H18" s="11">
        <v>135662005</v>
      </c>
      <c r="I18" s="11">
        <v>2261543835.7575002</v>
      </c>
    </row>
    <row r="19" spans="1:9" ht="12" customHeight="1">
      <c r="A19" s="12" t="s">
        <v>57</v>
      </c>
      <c r="B19" s="13">
        <v>11140101201.870001</v>
      </c>
      <c r="C19" s="13">
        <v>0</v>
      </c>
      <c r="D19" s="13">
        <v>3034057326.5900002</v>
      </c>
      <c r="E19" s="13">
        <v>2723492088.79</v>
      </c>
      <c r="F19" s="13">
        <v>372962430.47000003</v>
      </c>
      <c r="G19" s="13">
        <v>188754705</v>
      </c>
      <c r="H19" s="13">
        <v>231888348</v>
      </c>
      <c r="I19" s="13">
        <v>17691256100.720001</v>
      </c>
    </row>
    <row r="20" spans="1:9" ht="12" customHeight="1">
      <c r="A20" s="14" t="s">
        <v>398</v>
      </c>
      <c r="B20" s="15">
        <v>6575485611.5550003</v>
      </c>
      <c r="C20" s="15">
        <v>0</v>
      </c>
      <c r="D20" s="15">
        <v>1776018824.98</v>
      </c>
      <c r="E20" s="15">
        <v>1385114429.5</v>
      </c>
      <c r="F20" s="15">
        <v>6593318.6299999999</v>
      </c>
      <c r="G20" s="15">
        <v>65335790</v>
      </c>
      <c r="H20" s="15">
        <v>71363170</v>
      </c>
      <c r="I20" s="15">
        <v>9879911144.6650009</v>
      </c>
    </row>
    <row r="21" spans="1:9" ht="12" customHeight="1">
      <c r="A21" s="3" t="str">
        <f>"FY "&amp;RIGHT(A6,4)+1</f>
        <v>FY 2012</v>
      </c>
    </row>
    <row r="22" spans="1:9" ht="12" customHeight="1">
      <c r="A22" s="2" t="str">
        <f>"Oct "&amp;RIGHT(A6,4)</f>
        <v>Oct 2011</v>
      </c>
      <c r="B22" s="11">
        <v>1311646194.2325001</v>
      </c>
      <c r="C22" s="11">
        <v>0</v>
      </c>
      <c r="D22" s="11">
        <v>354242382.32999998</v>
      </c>
      <c r="E22" s="11">
        <v>223277437.72999999</v>
      </c>
      <c r="F22" s="11">
        <v>770935.16</v>
      </c>
      <c r="G22" s="11" t="s">
        <v>397</v>
      </c>
      <c r="H22" s="11" t="s">
        <v>397</v>
      </c>
      <c r="I22" s="11">
        <v>1889936949.4525001</v>
      </c>
    </row>
    <row r="23" spans="1:9" ht="12" customHeight="1">
      <c r="A23" s="2" t="str">
        <f>"Nov "&amp;RIGHT(A6,4)</f>
        <v>Nov 2011</v>
      </c>
      <c r="B23" s="11">
        <v>1171118084.135</v>
      </c>
      <c r="C23" s="11">
        <v>0</v>
      </c>
      <c r="D23" s="11">
        <v>332559505.56999999</v>
      </c>
      <c r="E23" s="11">
        <v>215145680.40000001</v>
      </c>
      <c r="F23" s="11">
        <v>307162.25</v>
      </c>
      <c r="G23" s="11" t="s">
        <v>397</v>
      </c>
      <c r="H23" s="11" t="s">
        <v>397</v>
      </c>
      <c r="I23" s="11">
        <v>1719130432.355</v>
      </c>
    </row>
    <row r="24" spans="1:9" ht="12" customHeight="1">
      <c r="A24" s="2" t="str">
        <f>"Dec "&amp;RIGHT(A6,4)</f>
        <v>Dec 2011</v>
      </c>
      <c r="B24" s="11">
        <v>949244769.0575</v>
      </c>
      <c r="C24" s="11">
        <v>0</v>
      </c>
      <c r="D24" s="11">
        <v>251424397.71000001</v>
      </c>
      <c r="E24" s="11">
        <v>254205188.46000001</v>
      </c>
      <c r="F24" s="11">
        <v>1924409.52</v>
      </c>
      <c r="G24" s="11">
        <v>25327249</v>
      </c>
      <c r="H24" s="11">
        <v>70909445</v>
      </c>
      <c r="I24" s="11">
        <v>1553035458.7474999</v>
      </c>
    </row>
    <row r="25" spans="1:9" ht="12" customHeight="1">
      <c r="A25" s="2" t="str">
        <f>"Jan "&amp;RIGHT(A6,4)+1</f>
        <v>Jan 2012</v>
      </c>
      <c r="B25" s="11">
        <v>1224399305.095</v>
      </c>
      <c r="C25" s="11">
        <v>0</v>
      </c>
      <c r="D25" s="11">
        <v>336766917.19</v>
      </c>
      <c r="E25" s="11">
        <v>219956897.78999999</v>
      </c>
      <c r="F25" s="11">
        <v>299913.71000000002</v>
      </c>
      <c r="G25" s="11" t="s">
        <v>397</v>
      </c>
      <c r="H25" s="11" t="s">
        <v>397</v>
      </c>
      <c r="I25" s="11">
        <v>1781423033.7850001</v>
      </c>
    </row>
    <row r="26" spans="1:9" ht="12" customHeight="1">
      <c r="A26" s="2" t="str">
        <f>"Feb "&amp;RIGHT(A6,4)+1</f>
        <v>Feb 2012</v>
      </c>
      <c r="B26" s="11">
        <v>1225858922.365</v>
      </c>
      <c r="C26" s="11">
        <v>0</v>
      </c>
      <c r="D26" s="11">
        <v>352284996.43000001</v>
      </c>
      <c r="E26" s="11">
        <v>224182431.19</v>
      </c>
      <c r="F26" s="11">
        <v>317269.12</v>
      </c>
      <c r="G26" s="11" t="s">
        <v>397</v>
      </c>
      <c r="H26" s="11" t="s">
        <v>397</v>
      </c>
      <c r="I26" s="11">
        <v>1802643619.105</v>
      </c>
    </row>
    <row r="27" spans="1:9" ht="12" customHeight="1">
      <c r="A27" s="2" t="str">
        <f>"Mar "&amp;RIGHT(A6,4)+1</f>
        <v>Mar 2012</v>
      </c>
      <c r="B27" s="11">
        <v>1221989496.8975</v>
      </c>
      <c r="C27" s="11">
        <v>0</v>
      </c>
      <c r="D27" s="11">
        <v>357936617.33999997</v>
      </c>
      <c r="E27" s="11">
        <v>308674654.27999997</v>
      </c>
      <c r="F27" s="11">
        <v>2247867.2200000002</v>
      </c>
      <c r="G27" s="11">
        <v>45204853</v>
      </c>
      <c r="H27" s="11">
        <v>27622897</v>
      </c>
      <c r="I27" s="11">
        <v>1963676385.7375</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7104256771.7825003</v>
      </c>
      <c r="C34" s="13">
        <v>0</v>
      </c>
      <c r="D34" s="13">
        <v>1985214816.5699999</v>
      </c>
      <c r="E34" s="13">
        <v>1445442289.8499999</v>
      </c>
      <c r="F34" s="13">
        <v>5867556.9800000004</v>
      </c>
      <c r="G34" s="13">
        <v>70532102</v>
      </c>
      <c r="H34" s="13">
        <v>98532342</v>
      </c>
      <c r="I34" s="13">
        <v>10709845879.182501</v>
      </c>
    </row>
    <row r="35" spans="1:9" ht="12" customHeight="1">
      <c r="A35" s="14" t="str">
        <f>"Total "&amp;MID(A20,7,LEN(A20)-13)&amp;" Months"</f>
        <v>Total 6 Months</v>
      </c>
      <c r="B35" s="15">
        <v>7104256771.7825003</v>
      </c>
      <c r="C35" s="15">
        <v>0</v>
      </c>
      <c r="D35" s="15">
        <v>1985214816.5699999</v>
      </c>
      <c r="E35" s="15">
        <v>1445442289.8499999</v>
      </c>
      <c r="F35" s="15">
        <v>5867556.9800000004</v>
      </c>
      <c r="G35" s="15">
        <v>70532102</v>
      </c>
      <c r="H35" s="15">
        <v>98532342</v>
      </c>
      <c r="I35" s="15">
        <v>10709845879.182501</v>
      </c>
    </row>
    <row r="36" spans="1:9" ht="12" customHeight="1">
      <c r="A36" s="33"/>
      <c r="B36" s="33"/>
      <c r="C36" s="33"/>
      <c r="D36" s="33"/>
      <c r="E36" s="33"/>
      <c r="F36" s="33"/>
      <c r="G36" s="33"/>
      <c r="H36" s="33"/>
    </row>
    <row r="37" spans="1:9" ht="92.25" customHeight="1">
      <c r="A37" s="53" t="s">
        <v>373</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E3:E4"/>
    <mergeCell ref="F3:F4"/>
    <mergeCell ref="G3:G4"/>
    <mergeCell ref="H3:H4"/>
    <mergeCell ref="I3:I4"/>
    <mergeCell ref="B5:I5"/>
    <mergeCell ref="A36:H36"/>
    <mergeCell ref="A37:H37"/>
    <mergeCell ref="A1:H1"/>
    <mergeCell ref="A2:H2"/>
    <mergeCell ref="A3:A4"/>
    <mergeCell ref="B3:B4"/>
    <mergeCell ref="C3:C4"/>
    <mergeCell ref="D3:D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7.xml><?xml version="1.0" encoding="utf-8"?>
<worksheet xmlns="http://schemas.openxmlformats.org/spreadsheetml/2006/main" xmlns:r="http://schemas.openxmlformats.org/officeDocument/2006/relationships">
  <sheetPr codeName="Sheet30">
    <pageSetUpPr fitToPage="1"/>
  </sheetPr>
  <dimension ref="A1:K200"/>
  <sheetViews>
    <sheetView showGridLines="0" workbookViewId="0">
      <pane activePane="bottomRight" state="frozen"/>
      <selection sqref="A1:J1"/>
    </sheetView>
  </sheetViews>
  <sheetFormatPr defaultRowHeight="12.75"/>
  <cols>
    <col min="1" max="11" width="11.42578125" customWidth="1"/>
  </cols>
  <sheetData>
    <row r="1" spans="1:11" ht="12" customHeight="1">
      <c r="A1" s="42" t="s">
        <v>394</v>
      </c>
      <c r="B1" s="42"/>
      <c r="C1" s="42"/>
      <c r="D1" s="42"/>
      <c r="E1" s="42"/>
      <c r="F1" s="42"/>
      <c r="G1" s="42"/>
      <c r="H1" s="42"/>
      <c r="I1" s="42"/>
      <c r="J1" s="42"/>
      <c r="K1" s="2" t="s">
        <v>395</v>
      </c>
    </row>
    <row r="2" spans="1:11" ht="12" customHeight="1">
      <c r="A2" s="44" t="s">
        <v>147</v>
      </c>
      <c r="B2" s="44"/>
      <c r="C2" s="44"/>
      <c r="D2" s="44"/>
      <c r="E2" s="44"/>
      <c r="F2" s="44"/>
      <c r="G2" s="44"/>
      <c r="H2" s="44"/>
      <c r="I2" s="44"/>
      <c r="J2" s="44"/>
      <c r="K2" s="1"/>
    </row>
    <row r="3" spans="1:11" ht="24" customHeight="1">
      <c r="A3" s="46" t="s">
        <v>52</v>
      </c>
      <c r="B3" s="48" t="s">
        <v>148</v>
      </c>
      <c r="C3" s="54"/>
      <c r="D3" s="49"/>
      <c r="E3" s="48" t="s">
        <v>76</v>
      </c>
      <c r="F3" s="54"/>
      <c r="G3" s="49"/>
      <c r="H3" s="48" t="s">
        <v>149</v>
      </c>
      <c r="I3" s="54"/>
      <c r="J3" s="49"/>
      <c r="K3" s="40" t="s">
        <v>150</v>
      </c>
    </row>
    <row r="4" spans="1:11" ht="24" customHeight="1">
      <c r="A4" s="47"/>
      <c r="B4" s="10" t="s">
        <v>81</v>
      </c>
      <c r="C4" s="10" t="s">
        <v>83</v>
      </c>
      <c r="D4" s="10" t="s">
        <v>57</v>
      </c>
      <c r="E4" s="10" t="s">
        <v>81</v>
      </c>
      <c r="F4" s="10" t="s">
        <v>83</v>
      </c>
      <c r="G4" s="10" t="s">
        <v>57</v>
      </c>
      <c r="H4" s="10" t="s">
        <v>81</v>
      </c>
      <c r="I4" s="10" t="s">
        <v>83</v>
      </c>
      <c r="J4" s="10" t="s">
        <v>57</v>
      </c>
      <c r="K4" s="41"/>
    </row>
    <row r="5" spans="1:11" ht="12" customHeight="1">
      <c r="A5" s="1"/>
      <c r="B5" s="33" t="str">
        <f>REPT("-",113)&amp;" Number "&amp;REPT("-",119)</f>
        <v>----------------------------------------------------------------------------------------------------------------- Number -----------------------------------------------------------------------------------------------------------------------</v>
      </c>
      <c r="C5" s="33"/>
      <c r="D5" s="33"/>
      <c r="E5" s="33"/>
      <c r="F5" s="33"/>
      <c r="G5" s="33"/>
      <c r="H5" s="33"/>
      <c r="I5" s="33"/>
      <c r="J5" s="33"/>
      <c r="K5" s="33"/>
    </row>
    <row r="6" spans="1:11" ht="12" customHeight="1">
      <c r="A6" s="3" t="s">
        <v>396</v>
      </c>
    </row>
    <row r="7" spans="1:11" ht="12" customHeight="1">
      <c r="A7" s="2" t="str">
        <f>"Oct "&amp;RIGHT(A6,4)-1</f>
        <v>Oct 2010</v>
      </c>
      <c r="B7" s="11">
        <v>434889</v>
      </c>
      <c r="C7" s="11">
        <v>5547631</v>
      </c>
      <c r="D7" s="11">
        <v>5982520</v>
      </c>
      <c r="E7" s="11">
        <v>57665</v>
      </c>
      <c r="F7" s="11">
        <v>360519</v>
      </c>
      <c r="G7" s="11">
        <v>418184</v>
      </c>
      <c r="H7" s="11">
        <v>784</v>
      </c>
      <c r="I7" s="11">
        <v>119345</v>
      </c>
      <c r="J7" s="11">
        <v>120129</v>
      </c>
      <c r="K7" s="11">
        <v>6520833</v>
      </c>
    </row>
    <row r="8" spans="1:11" ht="12" customHeight="1">
      <c r="A8" s="2" t="str">
        <f>"Nov "&amp;RIGHT(A6,4)-1</f>
        <v>Nov 2010</v>
      </c>
      <c r="B8" s="11">
        <v>416151</v>
      </c>
      <c r="C8" s="11">
        <v>5092751</v>
      </c>
      <c r="D8" s="11">
        <v>5508902</v>
      </c>
      <c r="E8" s="11">
        <v>52732</v>
      </c>
      <c r="F8" s="11">
        <v>314074</v>
      </c>
      <c r="G8" s="11">
        <v>366806</v>
      </c>
      <c r="H8" s="11">
        <v>336</v>
      </c>
      <c r="I8" s="11">
        <v>68372</v>
      </c>
      <c r="J8" s="11">
        <v>68708</v>
      </c>
      <c r="K8" s="11">
        <v>5944416</v>
      </c>
    </row>
    <row r="9" spans="1:11" ht="12" customHeight="1">
      <c r="A9" s="2" t="str">
        <f>"Dec "&amp;RIGHT(A6,4)-1</f>
        <v>Dec 2010</v>
      </c>
      <c r="B9" s="11">
        <v>339431</v>
      </c>
      <c r="C9" s="11">
        <v>3975482</v>
      </c>
      <c r="D9" s="11">
        <v>4314913</v>
      </c>
      <c r="E9" s="11">
        <v>40831</v>
      </c>
      <c r="F9" s="11">
        <v>254816</v>
      </c>
      <c r="G9" s="11">
        <v>295647</v>
      </c>
      <c r="H9" s="11">
        <v>67</v>
      </c>
      <c r="I9" s="11">
        <v>29837</v>
      </c>
      <c r="J9" s="11">
        <v>29904</v>
      </c>
      <c r="K9" s="11">
        <v>4640464</v>
      </c>
    </row>
    <row r="10" spans="1:11" ht="12" customHeight="1">
      <c r="A10" s="2" t="str">
        <f>"Jan "&amp;RIGHT(A6,4)</f>
        <v>Jan 2011</v>
      </c>
      <c r="B10" s="11">
        <v>428196</v>
      </c>
      <c r="C10" s="11">
        <v>5202304</v>
      </c>
      <c r="D10" s="11">
        <v>5630500</v>
      </c>
      <c r="E10" s="11">
        <v>7589</v>
      </c>
      <c r="F10" s="11">
        <v>378038</v>
      </c>
      <c r="G10" s="11">
        <v>385627</v>
      </c>
      <c r="H10" s="11">
        <v>73</v>
      </c>
      <c r="I10" s="11">
        <v>71945</v>
      </c>
      <c r="J10" s="11">
        <v>72018</v>
      </c>
      <c r="K10" s="11">
        <v>6088145</v>
      </c>
    </row>
    <row r="11" spans="1:11" ht="12" customHeight="1">
      <c r="A11" s="2" t="str">
        <f>"Feb "&amp;RIGHT(A6,4)</f>
        <v>Feb 2011</v>
      </c>
      <c r="B11" s="11">
        <v>390176</v>
      </c>
      <c r="C11" s="11">
        <v>4669149</v>
      </c>
      <c r="D11" s="11">
        <v>5059325</v>
      </c>
      <c r="E11" s="11">
        <v>3409</v>
      </c>
      <c r="F11" s="11">
        <v>353011</v>
      </c>
      <c r="G11" s="11">
        <v>356420</v>
      </c>
      <c r="H11" s="11">
        <v>102</v>
      </c>
      <c r="I11" s="11">
        <v>82889</v>
      </c>
      <c r="J11" s="11">
        <v>82991</v>
      </c>
      <c r="K11" s="11">
        <v>5498736</v>
      </c>
    </row>
    <row r="12" spans="1:11" ht="12" customHeight="1">
      <c r="A12" s="2" t="str">
        <f>"Mar "&amp;RIGHT(A6,4)</f>
        <v>Mar 2011</v>
      </c>
      <c r="B12" s="11">
        <v>483089</v>
      </c>
      <c r="C12" s="11">
        <v>5547545</v>
      </c>
      <c r="D12" s="11">
        <v>6030634</v>
      </c>
      <c r="E12" s="11">
        <v>7878</v>
      </c>
      <c r="F12" s="11">
        <v>401115</v>
      </c>
      <c r="G12" s="11">
        <v>408993</v>
      </c>
      <c r="H12" s="11">
        <v>78</v>
      </c>
      <c r="I12" s="11">
        <v>78901</v>
      </c>
      <c r="J12" s="11">
        <v>78979</v>
      </c>
      <c r="K12" s="11">
        <v>6518606</v>
      </c>
    </row>
    <row r="13" spans="1:11" ht="12" customHeight="1">
      <c r="A13" s="2" t="str">
        <f>"Apr "&amp;RIGHT(A6,4)</f>
        <v>Apr 2011</v>
      </c>
      <c r="B13" s="11">
        <v>426209</v>
      </c>
      <c r="C13" s="11">
        <v>4648435</v>
      </c>
      <c r="D13" s="11">
        <v>5074644</v>
      </c>
      <c r="E13" s="11">
        <v>45480</v>
      </c>
      <c r="F13" s="11">
        <v>332970</v>
      </c>
      <c r="G13" s="11">
        <v>378450</v>
      </c>
      <c r="H13" s="11">
        <v>99</v>
      </c>
      <c r="I13" s="11">
        <v>97549</v>
      </c>
      <c r="J13" s="11">
        <v>97648</v>
      </c>
      <c r="K13" s="11">
        <v>5550742</v>
      </c>
    </row>
    <row r="14" spans="1:11" ht="12" customHeight="1">
      <c r="A14" s="2" t="str">
        <f>"May "&amp;RIGHT(A6,4)</f>
        <v>May 2011</v>
      </c>
      <c r="B14" s="11">
        <v>473597</v>
      </c>
      <c r="C14" s="11">
        <v>5400437</v>
      </c>
      <c r="D14" s="11">
        <v>5874034</v>
      </c>
      <c r="E14" s="11">
        <v>6753</v>
      </c>
      <c r="F14" s="11">
        <v>398185</v>
      </c>
      <c r="G14" s="11">
        <v>404938</v>
      </c>
      <c r="H14" s="11">
        <v>314</v>
      </c>
      <c r="I14" s="11">
        <v>149587</v>
      </c>
      <c r="J14" s="11">
        <v>149901</v>
      </c>
      <c r="K14" s="11">
        <v>6428873</v>
      </c>
    </row>
    <row r="15" spans="1:11" ht="12" customHeight="1">
      <c r="A15" s="2" t="str">
        <f>"Jun "&amp;RIGHT(A6,4)</f>
        <v>Jun 2011</v>
      </c>
      <c r="B15" s="11">
        <v>136214</v>
      </c>
      <c r="C15" s="11">
        <v>1449155</v>
      </c>
      <c r="D15" s="11">
        <v>1585369</v>
      </c>
      <c r="E15" s="11">
        <v>56041</v>
      </c>
      <c r="F15" s="11">
        <v>362340</v>
      </c>
      <c r="G15" s="11">
        <v>418381</v>
      </c>
      <c r="H15" s="11">
        <v>155083</v>
      </c>
      <c r="I15" s="11">
        <v>1895225</v>
      </c>
      <c r="J15" s="11">
        <v>2050308</v>
      </c>
      <c r="K15" s="11">
        <v>4054058</v>
      </c>
    </row>
    <row r="16" spans="1:11" ht="12" customHeight="1">
      <c r="A16" s="2" t="str">
        <f>"Jul "&amp;RIGHT(A6,4)</f>
        <v>Jul 2011</v>
      </c>
      <c r="B16" s="11">
        <v>23263</v>
      </c>
      <c r="C16" s="11">
        <v>466664</v>
      </c>
      <c r="D16" s="11">
        <v>489927</v>
      </c>
      <c r="E16" s="11">
        <v>96004</v>
      </c>
      <c r="F16" s="11">
        <v>437563</v>
      </c>
      <c r="G16" s="11">
        <v>533567</v>
      </c>
      <c r="H16" s="11">
        <v>523128</v>
      </c>
      <c r="I16" s="11">
        <v>4208768</v>
      </c>
      <c r="J16" s="11">
        <v>4731896</v>
      </c>
      <c r="K16" s="11">
        <v>5755390</v>
      </c>
    </row>
    <row r="17" spans="1:11" ht="12" customHeight="1">
      <c r="A17" s="2" t="str">
        <f>"Aug "&amp;RIGHT(A6,4)</f>
        <v>Aug 2011</v>
      </c>
      <c r="B17" s="11">
        <v>73565</v>
      </c>
      <c r="C17" s="11">
        <v>1063574</v>
      </c>
      <c r="D17" s="11">
        <v>1137139</v>
      </c>
      <c r="E17" s="11">
        <v>66309</v>
      </c>
      <c r="F17" s="11">
        <v>336690</v>
      </c>
      <c r="G17" s="11">
        <v>402999</v>
      </c>
      <c r="H17" s="11">
        <v>190672</v>
      </c>
      <c r="I17" s="11">
        <v>1792857</v>
      </c>
      <c r="J17" s="11">
        <v>1983529</v>
      </c>
      <c r="K17" s="11">
        <v>3523667</v>
      </c>
    </row>
    <row r="18" spans="1:11" ht="12" customHeight="1">
      <c r="A18" s="2" t="str">
        <f>"Sep "&amp;RIGHT(A6,4)</f>
        <v>Sep 2011</v>
      </c>
      <c r="B18" s="11">
        <v>371290</v>
      </c>
      <c r="C18" s="11">
        <v>5173665</v>
      </c>
      <c r="D18" s="11">
        <v>5544955</v>
      </c>
      <c r="E18" s="11">
        <v>43452</v>
      </c>
      <c r="F18" s="11">
        <v>359140</v>
      </c>
      <c r="G18" s="11">
        <v>402592</v>
      </c>
      <c r="H18" s="11">
        <v>1401</v>
      </c>
      <c r="I18" s="11">
        <v>114408</v>
      </c>
      <c r="J18" s="11">
        <v>115809</v>
      </c>
      <c r="K18" s="11">
        <v>6063356</v>
      </c>
    </row>
    <row r="19" spans="1:11" ht="12" customHeight="1">
      <c r="A19" s="12" t="s">
        <v>57</v>
      </c>
      <c r="B19" s="13">
        <v>3996070</v>
      </c>
      <c r="C19" s="13">
        <v>48236792</v>
      </c>
      <c r="D19" s="13">
        <v>52232862</v>
      </c>
      <c r="E19" s="13">
        <v>484143</v>
      </c>
      <c r="F19" s="13">
        <v>4288461</v>
      </c>
      <c r="G19" s="13">
        <v>4772604</v>
      </c>
      <c r="H19" s="13">
        <v>872137</v>
      </c>
      <c r="I19" s="13">
        <v>8709683</v>
      </c>
      <c r="J19" s="13">
        <v>9581820</v>
      </c>
      <c r="K19" s="13">
        <v>66587286</v>
      </c>
    </row>
    <row r="20" spans="1:11" ht="12" customHeight="1">
      <c r="A20" s="14" t="s">
        <v>398</v>
      </c>
      <c r="B20" s="15">
        <v>2491932</v>
      </c>
      <c r="C20" s="15">
        <v>30034862</v>
      </c>
      <c r="D20" s="15">
        <v>32526794</v>
      </c>
      <c r="E20" s="15">
        <v>170104</v>
      </c>
      <c r="F20" s="15">
        <v>2061573</v>
      </c>
      <c r="G20" s="15">
        <v>2231677</v>
      </c>
      <c r="H20" s="15">
        <v>1440</v>
      </c>
      <c r="I20" s="15">
        <v>451289</v>
      </c>
      <c r="J20" s="15">
        <v>452729</v>
      </c>
      <c r="K20" s="15">
        <v>35211200</v>
      </c>
    </row>
    <row r="21" spans="1:11" ht="12" customHeight="1">
      <c r="A21" s="3" t="str">
        <f>"FY "&amp;RIGHT(A6,4)+1</f>
        <v>FY 2012</v>
      </c>
    </row>
    <row r="22" spans="1:11" ht="12" customHeight="1">
      <c r="A22" s="2" t="str">
        <f>"Oct "&amp;RIGHT(A6,4)</f>
        <v>Oct 2011</v>
      </c>
      <c r="B22" s="11">
        <v>399843</v>
      </c>
      <c r="C22" s="11">
        <v>4961179</v>
      </c>
      <c r="D22" s="11">
        <v>5361022</v>
      </c>
      <c r="E22" s="11">
        <v>49763</v>
      </c>
      <c r="F22" s="11">
        <v>349819</v>
      </c>
      <c r="G22" s="11">
        <v>399582</v>
      </c>
      <c r="H22" s="11">
        <v>114</v>
      </c>
      <c r="I22" s="11">
        <v>104121</v>
      </c>
      <c r="J22" s="11">
        <v>104235</v>
      </c>
      <c r="K22" s="11">
        <v>5864839</v>
      </c>
    </row>
    <row r="23" spans="1:11" ht="12" customHeight="1">
      <c r="A23" s="2" t="str">
        <f>"Nov "&amp;RIGHT(A6,4)</f>
        <v>Nov 2011</v>
      </c>
      <c r="B23" s="11">
        <v>383586</v>
      </c>
      <c r="C23" s="11">
        <v>4522722</v>
      </c>
      <c r="D23" s="11">
        <v>4906308</v>
      </c>
      <c r="E23" s="11">
        <v>45692</v>
      </c>
      <c r="F23" s="11">
        <v>305159</v>
      </c>
      <c r="G23" s="11">
        <v>350851</v>
      </c>
      <c r="H23" s="11">
        <v>96</v>
      </c>
      <c r="I23" s="11">
        <v>62302</v>
      </c>
      <c r="J23" s="11">
        <v>62398</v>
      </c>
      <c r="K23" s="11">
        <v>5319557</v>
      </c>
    </row>
    <row r="24" spans="1:11" ht="12" customHeight="1">
      <c r="A24" s="2" t="str">
        <f>"Dec "&amp;RIGHT(A6,4)</f>
        <v>Dec 2011</v>
      </c>
      <c r="B24" s="11">
        <v>316109</v>
      </c>
      <c r="C24" s="11">
        <v>3571933</v>
      </c>
      <c r="D24" s="11">
        <v>3888042</v>
      </c>
      <c r="E24" s="11">
        <v>34098</v>
      </c>
      <c r="F24" s="11">
        <v>283615</v>
      </c>
      <c r="G24" s="11">
        <v>317713</v>
      </c>
      <c r="H24" s="11">
        <v>87</v>
      </c>
      <c r="I24" s="11">
        <v>40369</v>
      </c>
      <c r="J24" s="11">
        <v>40456</v>
      </c>
      <c r="K24" s="11">
        <v>4246211</v>
      </c>
    </row>
    <row r="25" spans="1:11" ht="12" customHeight="1">
      <c r="A25" s="2" t="str">
        <f>"Jan "&amp;RIGHT(A6,4)+1</f>
        <v>Jan 2012</v>
      </c>
      <c r="B25" s="11">
        <v>405786</v>
      </c>
      <c r="C25" s="11">
        <v>4922500</v>
      </c>
      <c r="D25" s="11">
        <v>5328286</v>
      </c>
      <c r="E25" s="11">
        <v>42738</v>
      </c>
      <c r="F25" s="11">
        <v>329922</v>
      </c>
      <c r="G25" s="11">
        <v>372660</v>
      </c>
      <c r="H25" s="11">
        <v>108</v>
      </c>
      <c r="I25" s="11">
        <v>82412</v>
      </c>
      <c r="J25" s="11">
        <v>82520</v>
      </c>
      <c r="K25" s="11">
        <v>5783466</v>
      </c>
    </row>
    <row r="26" spans="1:11" ht="12" customHeight="1">
      <c r="A26" s="2" t="str">
        <f>"Feb "&amp;RIGHT(A6,4)+1</f>
        <v>Feb 2012</v>
      </c>
      <c r="B26" s="11">
        <v>418605</v>
      </c>
      <c r="C26" s="11">
        <v>4724548</v>
      </c>
      <c r="D26" s="11">
        <v>5143153</v>
      </c>
      <c r="E26" s="11">
        <v>21077</v>
      </c>
      <c r="F26" s="11">
        <v>308099</v>
      </c>
      <c r="G26" s="11">
        <v>329176</v>
      </c>
      <c r="H26" s="11">
        <v>109</v>
      </c>
      <c r="I26" s="11">
        <v>122503</v>
      </c>
      <c r="J26" s="11">
        <v>122612</v>
      </c>
      <c r="K26" s="11">
        <v>5594941</v>
      </c>
    </row>
    <row r="27" spans="1:11" ht="12" customHeight="1">
      <c r="A27" s="2" t="str">
        <f>"Mar "&amp;RIGHT(A6,4)+1</f>
        <v>Mar 2012</v>
      </c>
      <c r="B27" s="11">
        <v>432946</v>
      </c>
      <c r="C27" s="11">
        <v>4796168</v>
      </c>
      <c r="D27" s="11">
        <v>5229114</v>
      </c>
      <c r="E27" s="11">
        <v>3438</v>
      </c>
      <c r="F27" s="11">
        <v>322884</v>
      </c>
      <c r="G27" s="11">
        <v>326322</v>
      </c>
      <c r="H27" s="11">
        <v>80</v>
      </c>
      <c r="I27" s="11">
        <v>120071</v>
      </c>
      <c r="J27" s="11">
        <v>120151</v>
      </c>
      <c r="K27" s="11">
        <v>5675587</v>
      </c>
    </row>
    <row r="28" spans="1:11" ht="12" customHeight="1">
      <c r="A28" s="2" t="str">
        <f>"Apr "&amp;RIGHT(A6,4)+1</f>
        <v>Apr 2012</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2012</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2012</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57</v>
      </c>
      <c r="B34" s="13">
        <v>2356875</v>
      </c>
      <c r="C34" s="13">
        <v>27499050</v>
      </c>
      <c r="D34" s="13">
        <v>29855925</v>
      </c>
      <c r="E34" s="13">
        <v>196806</v>
      </c>
      <c r="F34" s="13">
        <v>1899498</v>
      </c>
      <c r="G34" s="13">
        <v>2096304</v>
      </c>
      <c r="H34" s="13">
        <v>594</v>
      </c>
      <c r="I34" s="13">
        <v>531778</v>
      </c>
      <c r="J34" s="13">
        <v>532372</v>
      </c>
      <c r="K34" s="13">
        <v>32484601</v>
      </c>
    </row>
    <row r="35" spans="1:11" ht="12" customHeight="1">
      <c r="A35" s="14" t="str">
        <f>"Total "&amp;MID(A20,7,LEN(A20)-13)&amp;" Months"</f>
        <v>Total 6 Months</v>
      </c>
      <c r="B35" s="15">
        <v>2356875</v>
      </c>
      <c r="C35" s="15">
        <v>27499050</v>
      </c>
      <c r="D35" s="15">
        <v>29855925</v>
      </c>
      <c r="E35" s="15">
        <v>196806</v>
      </c>
      <c r="F35" s="15">
        <v>1899498</v>
      </c>
      <c r="G35" s="15">
        <v>2096304</v>
      </c>
      <c r="H35" s="15">
        <v>594</v>
      </c>
      <c r="I35" s="15">
        <v>531778</v>
      </c>
      <c r="J35" s="15">
        <v>532372</v>
      </c>
      <c r="K35" s="15">
        <v>32484601</v>
      </c>
    </row>
    <row r="36" spans="1:11" ht="12" customHeight="1">
      <c r="A36" s="33"/>
      <c r="B36" s="33"/>
      <c r="C36" s="33"/>
      <c r="D36" s="33"/>
      <c r="E36" s="33"/>
      <c r="F36" s="33"/>
      <c r="G36" s="33"/>
      <c r="H36" s="33"/>
    </row>
    <row r="37" spans="1:11" ht="69.9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K3:K4"/>
    <mergeCell ref="B5:K5"/>
    <mergeCell ref="A36:H36"/>
    <mergeCell ref="A1:J1"/>
    <mergeCell ref="A2:J2"/>
    <mergeCell ref="A3:A4"/>
    <mergeCell ref="B3:D3"/>
    <mergeCell ref="E3:G3"/>
    <mergeCell ref="H3:J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8.xml><?xml version="1.0" encoding="utf-8"?>
<worksheet xmlns="http://schemas.openxmlformats.org/spreadsheetml/2006/main" xmlns:r="http://schemas.openxmlformats.org/officeDocument/2006/relationships">
  <sheetPr codeName="Sheet31">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394</v>
      </c>
      <c r="B1" s="42"/>
      <c r="C1" s="42"/>
      <c r="D1" s="42"/>
      <c r="E1" s="42"/>
      <c r="F1" s="42"/>
      <c r="G1" s="42"/>
      <c r="H1" s="42"/>
      <c r="I1" s="2" t="s">
        <v>395</v>
      </c>
    </row>
    <row r="2" spans="1:9" ht="12" customHeight="1">
      <c r="A2" s="44" t="s">
        <v>151</v>
      </c>
      <c r="B2" s="44"/>
      <c r="C2" s="44"/>
      <c r="D2" s="44"/>
      <c r="E2" s="44"/>
      <c r="F2" s="44"/>
      <c r="G2" s="44"/>
      <c r="H2" s="44"/>
      <c r="I2" s="1"/>
    </row>
    <row r="3" spans="1:9" ht="24" customHeight="1">
      <c r="A3" s="46" t="s">
        <v>52</v>
      </c>
      <c r="B3" s="48" t="s">
        <v>152</v>
      </c>
      <c r="C3" s="54"/>
      <c r="D3" s="49"/>
      <c r="E3" s="48" t="s">
        <v>153</v>
      </c>
      <c r="F3" s="54"/>
      <c r="G3" s="49"/>
      <c r="H3" s="48" t="s">
        <v>154</v>
      </c>
      <c r="I3" s="54"/>
    </row>
    <row r="4" spans="1:9" ht="24" customHeight="1">
      <c r="A4" s="47"/>
      <c r="B4" s="10" t="s">
        <v>81</v>
      </c>
      <c r="C4" s="10" t="s">
        <v>83</v>
      </c>
      <c r="D4" s="10" t="s">
        <v>57</v>
      </c>
      <c r="E4" s="10" t="s">
        <v>246</v>
      </c>
      <c r="F4" s="10" t="s">
        <v>83</v>
      </c>
      <c r="G4" s="10" t="s">
        <v>232</v>
      </c>
      <c r="H4" s="10" t="s">
        <v>247</v>
      </c>
      <c r="I4" s="9" t="s">
        <v>83</v>
      </c>
    </row>
    <row r="5" spans="1:9" ht="12" customHeight="1">
      <c r="A5" s="1"/>
      <c r="B5" s="33" t="str">
        <f>REPT("-",29)&amp;" Number "&amp;REPT("-",28)&amp;"   "&amp;REPT("-",30)&amp;" Dollars "&amp;REPT("-",28)&amp;"   "&amp;REPT("-",19)&amp;" Cents "&amp;REPT("-",21)</f>
        <v>----------------------------- Number ----------------------------   ------------------------------ Dollars ----------------------------   ------------------- Cents ---------------------</v>
      </c>
      <c r="C5" s="33"/>
      <c r="D5" s="33"/>
      <c r="E5" s="33"/>
      <c r="F5" s="33"/>
      <c r="G5" s="33"/>
      <c r="H5" s="33"/>
      <c r="I5" s="33"/>
    </row>
    <row r="6" spans="1:9" ht="12" customHeight="1">
      <c r="A6" s="3" t="s">
        <v>396</v>
      </c>
    </row>
    <row r="7" spans="1:9" ht="12" customHeight="1">
      <c r="A7" s="2" t="str">
        <f>"Oct "&amp;RIGHT(A6,4)-1</f>
        <v>Oct 2010</v>
      </c>
      <c r="B7" s="11">
        <v>493338</v>
      </c>
      <c r="C7" s="11">
        <v>6027495</v>
      </c>
      <c r="D7" s="11">
        <v>6520833</v>
      </c>
      <c r="E7" s="11">
        <v>92500.875</v>
      </c>
      <c r="F7" s="11">
        <v>1069880.3625</v>
      </c>
      <c r="G7" s="11">
        <v>1162381.2375</v>
      </c>
      <c r="H7" s="16">
        <v>18.75</v>
      </c>
      <c r="I7" s="16">
        <v>17.75</v>
      </c>
    </row>
    <row r="8" spans="1:9" ht="12" customHeight="1">
      <c r="A8" s="2" t="str">
        <f>"Nov "&amp;RIGHT(A6,4)-1</f>
        <v>Nov 2010</v>
      </c>
      <c r="B8" s="11">
        <v>469219</v>
      </c>
      <c r="C8" s="11">
        <v>5475197</v>
      </c>
      <c r="D8" s="11">
        <v>5944416</v>
      </c>
      <c r="E8" s="11">
        <v>87978.5625</v>
      </c>
      <c r="F8" s="11">
        <v>971847.46750000003</v>
      </c>
      <c r="G8" s="11">
        <v>1059826.03</v>
      </c>
      <c r="H8" s="16">
        <v>18.75</v>
      </c>
      <c r="I8" s="16">
        <v>17.75</v>
      </c>
    </row>
    <row r="9" spans="1:9" ht="12" customHeight="1">
      <c r="A9" s="2" t="str">
        <f>"Dec "&amp;RIGHT(A6,4)-1</f>
        <v>Dec 2010</v>
      </c>
      <c r="B9" s="11">
        <v>380329</v>
      </c>
      <c r="C9" s="11">
        <v>4260135</v>
      </c>
      <c r="D9" s="11">
        <v>4640464</v>
      </c>
      <c r="E9" s="11">
        <v>71311.6875</v>
      </c>
      <c r="F9" s="11">
        <v>756173.96250000002</v>
      </c>
      <c r="G9" s="11">
        <v>827485.65</v>
      </c>
      <c r="H9" s="16">
        <v>18.75</v>
      </c>
      <c r="I9" s="16">
        <v>17.75</v>
      </c>
    </row>
    <row r="10" spans="1:9" ht="12" customHeight="1">
      <c r="A10" s="2" t="str">
        <f>"Jan "&amp;RIGHT(A6,4)</f>
        <v>Jan 2011</v>
      </c>
      <c r="B10" s="11">
        <v>435858</v>
      </c>
      <c r="C10" s="11">
        <v>5652287</v>
      </c>
      <c r="D10" s="11">
        <v>6088145</v>
      </c>
      <c r="E10" s="11">
        <v>81723.375</v>
      </c>
      <c r="F10" s="11">
        <v>1003280.9425</v>
      </c>
      <c r="G10" s="11">
        <v>1085004.3174999999</v>
      </c>
      <c r="H10" s="16">
        <v>18.75</v>
      </c>
      <c r="I10" s="16">
        <v>17.75</v>
      </c>
    </row>
    <row r="11" spans="1:9" ht="12" customHeight="1">
      <c r="A11" s="2" t="str">
        <f>"Feb "&amp;RIGHT(A6,4)</f>
        <v>Feb 2011</v>
      </c>
      <c r="B11" s="11">
        <v>393687</v>
      </c>
      <c r="C11" s="11">
        <v>5105049</v>
      </c>
      <c r="D11" s="11">
        <v>5498736</v>
      </c>
      <c r="E11" s="11">
        <v>73816.3125</v>
      </c>
      <c r="F11" s="11">
        <v>906146.19750000001</v>
      </c>
      <c r="G11" s="11">
        <v>979962.51</v>
      </c>
      <c r="H11" s="16">
        <v>18.75</v>
      </c>
      <c r="I11" s="16">
        <v>17.75</v>
      </c>
    </row>
    <row r="12" spans="1:9" ht="12" customHeight="1">
      <c r="A12" s="2" t="str">
        <f>"Mar "&amp;RIGHT(A6,4)</f>
        <v>Mar 2011</v>
      </c>
      <c r="B12" s="11">
        <v>491045</v>
      </c>
      <c r="C12" s="11">
        <v>6027561</v>
      </c>
      <c r="D12" s="11">
        <v>6518606</v>
      </c>
      <c r="E12" s="11">
        <v>92070.9375</v>
      </c>
      <c r="F12" s="11">
        <v>1069892.0774999999</v>
      </c>
      <c r="G12" s="11">
        <v>1161963.0149999999</v>
      </c>
      <c r="H12" s="16">
        <v>18.75</v>
      </c>
      <c r="I12" s="16">
        <v>17.75</v>
      </c>
    </row>
    <row r="13" spans="1:9" ht="12" customHeight="1">
      <c r="A13" s="2" t="str">
        <f>"Apr "&amp;RIGHT(A6,4)</f>
        <v>Apr 2011</v>
      </c>
      <c r="B13" s="11">
        <v>471788</v>
      </c>
      <c r="C13" s="11">
        <v>5078954</v>
      </c>
      <c r="D13" s="11">
        <v>5550742</v>
      </c>
      <c r="E13" s="11">
        <v>88460.25</v>
      </c>
      <c r="F13" s="11">
        <v>901514.33499999996</v>
      </c>
      <c r="G13" s="11">
        <v>989974.58499999996</v>
      </c>
      <c r="H13" s="16">
        <v>18.75</v>
      </c>
      <c r="I13" s="16">
        <v>17.75</v>
      </c>
    </row>
    <row r="14" spans="1:9" ht="12" customHeight="1">
      <c r="A14" s="2" t="str">
        <f>"May "&amp;RIGHT(A6,4)</f>
        <v>May 2011</v>
      </c>
      <c r="B14" s="11">
        <v>480664</v>
      </c>
      <c r="C14" s="11">
        <v>5948209</v>
      </c>
      <c r="D14" s="11">
        <v>6428873</v>
      </c>
      <c r="E14" s="11">
        <v>90124.5</v>
      </c>
      <c r="F14" s="11">
        <v>1055807.0974999999</v>
      </c>
      <c r="G14" s="11">
        <v>1145931.5974999999</v>
      </c>
      <c r="H14" s="16">
        <v>18.75</v>
      </c>
      <c r="I14" s="16">
        <v>17.75</v>
      </c>
    </row>
    <row r="15" spans="1:9" ht="12" customHeight="1">
      <c r="A15" s="2" t="str">
        <f>"Jun "&amp;RIGHT(A6,4)</f>
        <v>Jun 2011</v>
      </c>
      <c r="B15" s="11">
        <v>347338</v>
      </c>
      <c r="C15" s="11">
        <v>3706720</v>
      </c>
      <c r="D15" s="11">
        <v>4054058</v>
      </c>
      <c r="E15" s="11">
        <v>65125.875</v>
      </c>
      <c r="F15" s="11">
        <v>657942.80000000005</v>
      </c>
      <c r="G15" s="11">
        <v>723068.67500000005</v>
      </c>
      <c r="H15" s="16">
        <v>18.75</v>
      </c>
      <c r="I15" s="16">
        <v>17.75</v>
      </c>
    </row>
    <row r="16" spans="1:9" ht="12" customHeight="1">
      <c r="A16" s="2" t="str">
        <f>"Jul "&amp;RIGHT(A6,4)</f>
        <v>Jul 2011</v>
      </c>
      <c r="B16" s="11">
        <v>642395</v>
      </c>
      <c r="C16" s="11">
        <v>5112995</v>
      </c>
      <c r="D16" s="11">
        <v>5755390</v>
      </c>
      <c r="E16" s="11">
        <v>138114.92499999999</v>
      </c>
      <c r="F16" s="11">
        <v>1048163.975</v>
      </c>
      <c r="G16" s="11">
        <v>1186278.8999999999</v>
      </c>
      <c r="H16" s="16">
        <v>21.5</v>
      </c>
      <c r="I16" s="16">
        <v>20.5</v>
      </c>
    </row>
    <row r="17" spans="1:9" ht="12" customHeight="1">
      <c r="A17" s="2" t="str">
        <f>"Aug "&amp;RIGHT(A6,4)</f>
        <v>Aug 2011</v>
      </c>
      <c r="B17" s="11">
        <v>330546</v>
      </c>
      <c r="C17" s="11">
        <v>3193121</v>
      </c>
      <c r="D17" s="11">
        <v>3523667</v>
      </c>
      <c r="E17" s="11">
        <v>71067.39</v>
      </c>
      <c r="F17" s="11">
        <v>654589.80500000005</v>
      </c>
      <c r="G17" s="11">
        <v>725657.19499999995</v>
      </c>
      <c r="H17" s="16">
        <v>21.5</v>
      </c>
      <c r="I17" s="16">
        <v>20.5</v>
      </c>
    </row>
    <row r="18" spans="1:9" ht="12" customHeight="1">
      <c r="A18" s="2" t="str">
        <f>"Sep "&amp;RIGHT(A6,4)</f>
        <v>Sep 2011</v>
      </c>
      <c r="B18" s="11">
        <v>416143</v>
      </c>
      <c r="C18" s="11">
        <v>5647213</v>
      </c>
      <c r="D18" s="11">
        <v>6063356</v>
      </c>
      <c r="E18" s="11">
        <v>89470.744999999995</v>
      </c>
      <c r="F18" s="11">
        <v>1157678.665</v>
      </c>
      <c r="G18" s="11">
        <v>1247149.4099999999</v>
      </c>
      <c r="H18" s="16">
        <v>21.5</v>
      </c>
      <c r="I18" s="16">
        <v>20.5</v>
      </c>
    </row>
    <row r="19" spans="1:9" ht="12" customHeight="1">
      <c r="A19" s="12" t="s">
        <v>57</v>
      </c>
      <c r="B19" s="13">
        <v>5352350</v>
      </c>
      <c r="C19" s="13">
        <v>61234936</v>
      </c>
      <c r="D19" s="13">
        <v>66587286</v>
      </c>
      <c r="E19" s="13">
        <v>1041765.4350000001</v>
      </c>
      <c r="F19" s="13">
        <v>11252917.6875</v>
      </c>
      <c r="G19" s="13">
        <v>12294683.122500001</v>
      </c>
      <c r="H19" s="17">
        <v>19.463699999999999</v>
      </c>
      <c r="I19" s="17">
        <v>18.3766</v>
      </c>
    </row>
    <row r="20" spans="1:9" ht="12" customHeight="1">
      <c r="A20" s="14" t="s">
        <v>398</v>
      </c>
      <c r="B20" s="15">
        <v>2663476</v>
      </c>
      <c r="C20" s="15">
        <v>32547724</v>
      </c>
      <c r="D20" s="15">
        <v>35211200</v>
      </c>
      <c r="E20" s="15">
        <v>499401.75</v>
      </c>
      <c r="F20" s="15">
        <v>5777221.0099999998</v>
      </c>
      <c r="G20" s="15">
        <v>6276622.7599999998</v>
      </c>
      <c r="H20" s="18">
        <v>18.75</v>
      </c>
      <c r="I20" s="18">
        <v>17.75</v>
      </c>
    </row>
    <row r="21" spans="1:9" ht="12" customHeight="1">
      <c r="A21" s="3" t="str">
        <f>"FY "&amp;RIGHT(A6,4)+1</f>
        <v>FY 2012</v>
      </c>
    </row>
    <row r="22" spans="1:9" ht="12" customHeight="1">
      <c r="A22" s="2" t="str">
        <f>"Oct "&amp;RIGHT(A6,4)</f>
        <v>Oct 2011</v>
      </c>
      <c r="B22" s="11">
        <v>449720</v>
      </c>
      <c r="C22" s="11">
        <v>5415119</v>
      </c>
      <c r="D22" s="11">
        <v>5864839</v>
      </c>
      <c r="E22" s="11">
        <v>96689.8</v>
      </c>
      <c r="F22" s="11">
        <v>1110099.395</v>
      </c>
      <c r="G22" s="11">
        <v>1206789.1950000001</v>
      </c>
      <c r="H22" s="16">
        <v>21.5</v>
      </c>
      <c r="I22" s="16">
        <v>20.5</v>
      </c>
    </row>
    <row r="23" spans="1:9" ht="12" customHeight="1">
      <c r="A23" s="2" t="str">
        <f>"Nov "&amp;RIGHT(A6,4)</f>
        <v>Nov 2011</v>
      </c>
      <c r="B23" s="11">
        <v>429374</v>
      </c>
      <c r="C23" s="11">
        <v>4890183</v>
      </c>
      <c r="D23" s="11">
        <v>5319557</v>
      </c>
      <c r="E23" s="11">
        <v>92315.41</v>
      </c>
      <c r="F23" s="11">
        <v>1002487.515</v>
      </c>
      <c r="G23" s="11">
        <v>1094802.925</v>
      </c>
      <c r="H23" s="16">
        <v>21.5</v>
      </c>
      <c r="I23" s="16">
        <v>20.5</v>
      </c>
    </row>
    <row r="24" spans="1:9" ht="12" customHeight="1">
      <c r="A24" s="2" t="str">
        <f>"Dec "&amp;RIGHT(A6,4)</f>
        <v>Dec 2011</v>
      </c>
      <c r="B24" s="11">
        <v>350294</v>
      </c>
      <c r="C24" s="11">
        <v>3895917</v>
      </c>
      <c r="D24" s="11">
        <v>4246211</v>
      </c>
      <c r="E24" s="11">
        <v>75313.210000000006</v>
      </c>
      <c r="F24" s="11">
        <v>798662.98499999999</v>
      </c>
      <c r="G24" s="11">
        <v>873976.19499999995</v>
      </c>
      <c r="H24" s="16">
        <v>21.5</v>
      </c>
      <c r="I24" s="16">
        <v>20.5</v>
      </c>
    </row>
    <row r="25" spans="1:9" ht="12" customHeight="1">
      <c r="A25" s="2" t="str">
        <f>"Jan "&amp;RIGHT(A6,4)+1</f>
        <v>Jan 2012</v>
      </c>
      <c r="B25" s="11">
        <v>448632</v>
      </c>
      <c r="C25" s="11">
        <v>5334834</v>
      </c>
      <c r="D25" s="11">
        <v>5783466</v>
      </c>
      <c r="E25" s="11">
        <v>96455.88</v>
      </c>
      <c r="F25" s="11">
        <v>1093640.97</v>
      </c>
      <c r="G25" s="11">
        <v>1190096.8500000001</v>
      </c>
      <c r="H25" s="16">
        <v>21.5</v>
      </c>
      <c r="I25" s="16">
        <v>20.5</v>
      </c>
    </row>
    <row r="26" spans="1:9" ht="12" customHeight="1">
      <c r="A26" s="2" t="str">
        <f>"Feb "&amp;RIGHT(A6,4)+1</f>
        <v>Feb 2012</v>
      </c>
      <c r="B26" s="11">
        <v>439791</v>
      </c>
      <c r="C26" s="11">
        <v>5155150</v>
      </c>
      <c r="D26" s="11">
        <v>5594941</v>
      </c>
      <c r="E26" s="11">
        <v>94555.065000000002</v>
      </c>
      <c r="F26" s="11">
        <v>1056805.75</v>
      </c>
      <c r="G26" s="11">
        <v>1151360.8149999999</v>
      </c>
      <c r="H26" s="16">
        <v>21.5</v>
      </c>
      <c r="I26" s="16">
        <v>20.5</v>
      </c>
    </row>
    <row r="27" spans="1:9" ht="12" customHeight="1">
      <c r="A27" s="2" t="str">
        <f>"Mar "&amp;RIGHT(A6,4)+1</f>
        <v>Mar 2012</v>
      </c>
      <c r="B27" s="11">
        <v>436464</v>
      </c>
      <c r="C27" s="11">
        <v>5239123</v>
      </c>
      <c r="D27" s="11">
        <v>5675587</v>
      </c>
      <c r="E27" s="11">
        <v>93839.76</v>
      </c>
      <c r="F27" s="11">
        <v>1074020.2150000001</v>
      </c>
      <c r="G27" s="11">
        <v>1167859.9750000001</v>
      </c>
      <c r="H27" s="16">
        <v>21.5</v>
      </c>
      <c r="I27" s="16">
        <v>20.5</v>
      </c>
    </row>
    <row r="28" spans="1:9" ht="12" customHeight="1">
      <c r="A28" s="2" t="str">
        <f>"Apr "&amp;RIGHT(A6,4)+1</f>
        <v>Apr 2012</v>
      </c>
      <c r="B28" s="11" t="s">
        <v>397</v>
      </c>
      <c r="C28" s="11" t="s">
        <v>397</v>
      </c>
      <c r="D28" s="11" t="s">
        <v>397</v>
      </c>
      <c r="E28" s="11" t="s">
        <v>397</v>
      </c>
      <c r="F28" s="11" t="s">
        <v>397</v>
      </c>
      <c r="G28" s="11" t="s">
        <v>397</v>
      </c>
      <c r="H28" s="16" t="s">
        <v>397</v>
      </c>
      <c r="I28" s="16" t="s">
        <v>397</v>
      </c>
    </row>
    <row r="29" spans="1:9" ht="12" customHeight="1">
      <c r="A29" s="2" t="str">
        <f>"May "&amp;RIGHT(A6,4)+1</f>
        <v>May 2012</v>
      </c>
      <c r="B29" s="11" t="s">
        <v>397</v>
      </c>
      <c r="C29" s="11" t="s">
        <v>397</v>
      </c>
      <c r="D29" s="11" t="s">
        <v>397</v>
      </c>
      <c r="E29" s="11" t="s">
        <v>397</v>
      </c>
      <c r="F29" s="11" t="s">
        <v>397</v>
      </c>
      <c r="G29" s="11" t="s">
        <v>397</v>
      </c>
      <c r="H29" s="16" t="s">
        <v>397</v>
      </c>
      <c r="I29" s="16" t="s">
        <v>397</v>
      </c>
    </row>
    <row r="30" spans="1:9" ht="12" customHeight="1">
      <c r="A30" s="2" t="str">
        <f>"Jun "&amp;RIGHT(A6,4)+1</f>
        <v>Jun 2012</v>
      </c>
      <c r="B30" s="11" t="s">
        <v>397</v>
      </c>
      <c r="C30" s="11" t="s">
        <v>397</v>
      </c>
      <c r="D30" s="11" t="s">
        <v>397</v>
      </c>
      <c r="E30" s="11" t="s">
        <v>397</v>
      </c>
      <c r="F30" s="11" t="s">
        <v>397</v>
      </c>
      <c r="G30" s="11" t="s">
        <v>397</v>
      </c>
      <c r="H30" s="16" t="s">
        <v>397</v>
      </c>
      <c r="I30" s="16" t="s">
        <v>397</v>
      </c>
    </row>
    <row r="31" spans="1:9" ht="12" customHeight="1">
      <c r="A31" s="2" t="str">
        <f>"Jul "&amp;RIGHT(A6,4)+1</f>
        <v>Jul 2012</v>
      </c>
      <c r="B31" s="11" t="s">
        <v>397</v>
      </c>
      <c r="C31" s="11" t="s">
        <v>397</v>
      </c>
      <c r="D31" s="11" t="s">
        <v>397</v>
      </c>
      <c r="E31" s="11" t="s">
        <v>397</v>
      </c>
      <c r="F31" s="11" t="s">
        <v>397</v>
      </c>
      <c r="G31" s="11" t="s">
        <v>397</v>
      </c>
      <c r="H31" s="16" t="s">
        <v>397</v>
      </c>
      <c r="I31" s="16" t="s">
        <v>397</v>
      </c>
    </row>
    <row r="32" spans="1:9" ht="12" customHeight="1">
      <c r="A32" s="2" t="str">
        <f>"Aug "&amp;RIGHT(A6,4)+1</f>
        <v>Aug 2012</v>
      </c>
      <c r="B32" s="11" t="s">
        <v>397</v>
      </c>
      <c r="C32" s="11" t="s">
        <v>397</v>
      </c>
      <c r="D32" s="11" t="s">
        <v>397</v>
      </c>
      <c r="E32" s="11" t="s">
        <v>397</v>
      </c>
      <c r="F32" s="11" t="s">
        <v>397</v>
      </c>
      <c r="G32" s="11" t="s">
        <v>397</v>
      </c>
      <c r="H32" s="16" t="s">
        <v>397</v>
      </c>
      <c r="I32" s="16" t="s">
        <v>397</v>
      </c>
    </row>
    <row r="33" spans="1:9" ht="12" customHeight="1">
      <c r="A33" s="2" t="str">
        <f>"Sep "&amp;RIGHT(A6,4)+1</f>
        <v>Sep 2012</v>
      </c>
      <c r="B33" s="11" t="s">
        <v>397</v>
      </c>
      <c r="C33" s="11" t="s">
        <v>397</v>
      </c>
      <c r="D33" s="11" t="s">
        <v>397</v>
      </c>
      <c r="E33" s="11" t="s">
        <v>397</v>
      </c>
      <c r="F33" s="11" t="s">
        <v>397</v>
      </c>
      <c r="G33" s="11" t="s">
        <v>397</v>
      </c>
      <c r="H33" s="16" t="s">
        <v>397</v>
      </c>
      <c r="I33" s="16" t="s">
        <v>397</v>
      </c>
    </row>
    <row r="34" spans="1:9" ht="12" customHeight="1">
      <c r="A34" s="12" t="s">
        <v>57</v>
      </c>
      <c r="B34" s="13">
        <v>2554275</v>
      </c>
      <c r="C34" s="13">
        <v>29930326</v>
      </c>
      <c r="D34" s="13">
        <v>32484601</v>
      </c>
      <c r="E34" s="13">
        <v>549169.125</v>
      </c>
      <c r="F34" s="13">
        <v>6135716.8300000001</v>
      </c>
      <c r="G34" s="13">
        <v>6684885.9550000001</v>
      </c>
      <c r="H34" s="17">
        <v>21.5</v>
      </c>
      <c r="I34" s="17">
        <v>20.5</v>
      </c>
    </row>
    <row r="35" spans="1:9" ht="12" customHeight="1">
      <c r="A35" s="14" t="str">
        <f>"Total "&amp;MID(A20,7,LEN(A20)-13)&amp;" Months"</f>
        <v>Total 6 Months</v>
      </c>
      <c r="B35" s="15">
        <v>2554275</v>
      </c>
      <c r="C35" s="15">
        <v>29930326</v>
      </c>
      <c r="D35" s="15">
        <v>32484601</v>
      </c>
      <c r="E35" s="15">
        <v>549169.125</v>
      </c>
      <c r="F35" s="15">
        <v>6135716.8300000001</v>
      </c>
      <c r="G35" s="15">
        <v>6684885.9550000001</v>
      </c>
      <c r="H35" s="18">
        <v>21.5</v>
      </c>
      <c r="I35" s="18">
        <v>20.5</v>
      </c>
    </row>
    <row r="36" spans="1:9" ht="12" customHeight="1">
      <c r="A36" s="33"/>
      <c r="B36" s="33"/>
      <c r="C36" s="33"/>
      <c r="D36" s="33"/>
      <c r="E36" s="33"/>
      <c r="F36" s="33"/>
      <c r="G36" s="33"/>
      <c r="H36" s="33"/>
      <c r="I36" s="33"/>
    </row>
    <row r="37" spans="1:9" ht="69.95" customHeight="1">
      <c r="A37" s="53" t="s">
        <v>155</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I5"/>
    <mergeCell ref="A36:I36"/>
    <mergeCell ref="A37:I37"/>
    <mergeCell ref="A1:H1"/>
    <mergeCell ref="A2:H2"/>
    <mergeCell ref="A3:A4"/>
    <mergeCell ref="B3:D3"/>
    <mergeCell ref="E3:G3"/>
    <mergeCell ref="H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9.xml><?xml version="1.0" encoding="utf-8"?>
<worksheet xmlns="http://schemas.openxmlformats.org/spreadsheetml/2006/main" xmlns:r="http://schemas.openxmlformats.org/officeDocument/2006/relationships">
  <sheetPr codeName="Sheet32">
    <pageSetUpPr fitToPage="1"/>
  </sheetPr>
  <dimension ref="A1:K200"/>
  <sheetViews>
    <sheetView showGridLines="0" zoomScaleNormal="100" workbookViewId="0">
      <pane activePane="bottomRight" state="frozen"/>
      <selection sqref="A1:J1"/>
    </sheetView>
  </sheetViews>
  <sheetFormatPr defaultRowHeight="12.75"/>
  <cols>
    <col min="1" max="1" width="11.42578125" customWidth="1"/>
    <col min="2" max="6" width="11.28515625" customWidth="1"/>
    <col min="7" max="7" width="12.42578125" customWidth="1"/>
    <col min="8" max="9" width="11.28515625" customWidth="1"/>
    <col min="10" max="11" width="11.42578125" customWidth="1"/>
  </cols>
  <sheetData>
    <row r="1" spans="1:11" ht="12" customHeight="1">
      <c r="A1" s="42" t="s">
        <v>394</v>
      </c>
      <c r="B1" s="42"/>
      <c r="C1" s="42"/>
      <c r="D1" s="42"/>
      <c r="E1" s="42"/>
      <c r="F1" s="42"/>
      <c r="G1" s="42"/>
      <c r="H1" s="42"/>
      <c r="I1" s="42"/>
      <c r="J1" s="42"/>
      <c r="K1" s="2" t="s">
        <v>395</v>
      </c>
    </row>
    <row r="2" spans="1:11" ht="12" customHeight="1">
      <c r="A2" s="44" t="s">
        <v>156</v>
      </c>
      <c r="B2" s="44"/>
      <c r="C2" s="44"/>
      <c r="D2" s="44"/>
      <c r="E2" s="44"/>
      <c r="F2" s="44"/>
      <c r="G2" s="44"/>
      <c r="H2" s="44"/>
      <c r="I2" s="44"/>
      <c r="J2" s="44"/>
      <c r="K2" s="1"/>
    </row>
    <row r="3" spans="1:11" ht="24" customHeight="1">
      <c r="A3" s="46" t="s">
        <v>52</v>
      </c>
      <c r="B3" s="48" t="s">
        <v>206</v>
      </c>
      <c r="C3" s="54"/>
      <c r="D3" s="54"/>
      <c r="E3" s="49"/>
      <c r="F3" s="48" t="s">
        <v>157</v>
      </c>
      <c r="G3" s="54"/>
      <c r="H3" s="54"/>
      <c r="I3" s="49"/>
      <c r="J3" s="48" t="s">
        <v>158</v>
      </c>
      <c r="K3" s="54"/>
    </row>
    <row r="4" spans="1:11" ht="45" customHeight="1">
      <c r="A4" s="47"/>
      <c r="B4" s="10" t="s">
        <v>159</v>
      </c>
      <c r="C4" s="10" t="s">
        <v>160</v>
      </c>
      <c r="D4" s="10" t="s">
        <v>161</v>
      </c>
      <c r="E4" s="10" t="s">
        <v>57</v>
      </c>
      <c r="F4" s="10" t="s">
        <v>250</v>
      </c>
      <c r="G4" s="10" t="s">
        <v>368</v>
      </c>
      <c r="H4" s="10" t="s">
        <v>369</v>
      </c>
      <c r="I4" s="10" t="s">
        <v>370</v>
      </c>
      <c r="J4" s="31" t="s">
        <v>371</v>
      </c>
      <c r="K4" s="9" t="s">
        <v>162</v>
      </c>
    </row>
    <row r="5" spans="1:11" ht="12" customHeight="1">
      <c r="A5" s="1"/>
      <c r="B5" s="33" t="str">
        <f>REPT("-",42)&amp;" Number "&amp;REPT("-",39)&amp;"   "&amp;REPT("-",52)&amp;" Dollars "&amp;REPT("-",58)</f>
        <v>------------------------------------------ Number ---------------------------------------   ---------------------------------------------------- Dollars ----------------------------------------------------------</v>
      </c>
      <c r="C5" s="33"/>
      <c r="D5" s="33"/>
      <c r="E5" s="33"/>
      <c r="F5" s="33"/>
      <c r="G5" s="33"/>
      <c r="H5" s="33"/>
      <c r="I5" s="33"/>
      <c r="J5" s="33"/>
      <c r="K5" s="33"/>
    </row>
    <row r="6" spans="1:11" ht="12" customHeight="1">
      <c r="A6" s="3" t="s">
        <v>396</v>
      </c>
    </row>
    <row r="7" spans="1:11" ht="12" customHeight="1">
      <c r="A7" s="2" t="str">
        <f>"Oct "&amp;RIGHT(A6,4)-1</f>
        <v>Oct 2010</v>
      </c>
      <c r="B7" s="11">
        <v>2112008</v>
      </c>
      <c r="C7" s="11">
        <v>2122679</v>
      </c>
      <c r="D7" s="11">
        <v>4846963</v>
      </c>
      <c r="E7" s="11">
        <v>9081650</v>
      </c>
      <c r="F7" s="11">
        <v>378303466</v>
      </c>
      <c r="G7" s="11">
        <v>66216930</v>
      </c>
      <c r="H7" s="11" t="s">
        <v>397</v>
      </c>
      <c r="I7" s="11">
        <v>444520396</v>
      </c>
      <c r="J7" s="16">
        <v>41.655799999999999</v>
      </c>
      <c r="K7" s="16">
        <v>7.2912999999999997</v>
      </c>
    </row>
    <row r="8" spans="1:11" ht="12" customHeight="1">
      <c r="A8" s="2" t="str">
        <f>"Nov "&amp;RIGHT(A6,4)-1</f>
        <v>Nov 2010</v>
      </c>
      <c r="B8" s="11">
        <v>2089652</v>
      </c>
      <c r="C8" s="11">
        <v>2111539</v>
      </c>
      <c r="D8" s="11">
        <v>4800793</v>
      </c>
      <c r="E8" s="11">
        <v>9001984</v>
      </c>
      <c r="F8" s="11">
        <v>380096380</v>
      </c>
      <c r="G8" s="11">
        <v>92810032</v>
      </c>
      <c r="H8" s="11" t="s">
        <v>397</v>
      </c>
      <c r="I8" s="11">
        <v>472906412</v>
      </c>
      <c r="J8" s="16">
        <v>42.223599999999998</v>
      </c>
      <c r="K8" s="16">
        <v>10.31</v>
      </c>
    </row>
    <row r="9" spans="1:11" ht="12" customHeight="1">
      <c r="A9" s="2" t="str">
        <f>"Dec "&amp;RIGHT(A6,4)-1</f>
        <v>Dec 2010</v>
      </c>
      <c r="B9" s="11">
        <v>2067688</v>
      </c>
      <c r="C9" s="11">
        <v>2092037</v>
      </c>
      <c r="D9" s="11">
        <v>4739748</v>
      </c>
      <c r="E9" s="11">
        <v>8899473</v>
      </c>
      <c r="F9" s="11">
        <v>379029002</v>
      </c>
      <c r="G9" s="11">
        <v>133350705</v>
      </c>
      <c r="H9" s="11" t="s">
        <v>397</v>
      </c>
      <c r="I9" s="11">
        <v>512379707</v>
      </c>
      <c r="J9" s="16">
        <v>42.5901</v>
      </c>
      <c r="K9" s="16">
        <v>14.9841</v>
      </c>
    </row>
    <row r="10" spans="1:11" ht="12" customHeight="1">
      <c r="A10" s="2" t="str">
        <f>"Jan "&amp;RIGHT(A6,4)</f>
        <v>Jan 2011</v>
      </c>
      <c r="B10" s="11">
        <v>2081523</v>
      </c>
      <c r="C10" s="11">
        <v>2110154</v>
      </c>
      <c r="D10" s="11">
        <v>4732877</v>
      </c>
      <c r="E10" s="11">
        <v>8924554</v>
      </c>
      <c r="F10" s="11">
        <v>380408855</v>
      </c>
      <c r="G10" s="11">
        <v>140729503</v>
      </c>
      <c r="H10" s="11" t="s">
        <v>397</v>
      </c>
      <c r="I10" s="11">
        <v>521138358</v>
      </c>
      <c r="J10" s="16">
        <v>42.625</v>
      </c>
      <c r="K10" s="16">
        <v>15.768800000000001</v>
      </c>
    </row>
    <row r="11" spans="1:11" ht="12" customHeight="1">
      <c r="A11" s="2" t="str">
        <f>"Feb "&amp;RIGHT(A6,4)</f>
        <v>Feb 2011</v>
      </c>
      <c r="B11" s="11">
        <v>2046569</v>
      </c>
      <c r="C11" s="11">
        <v>2079875</v>
      </c>
      <c r="D11" s="11">
        <v>4627699</v>
      </c>
      <c r="E11" s="11">
        <v>8754143</v>
      </c>
      <c r="F11" s="11">
        <v>370323581</v>
      </c>
      <c r="G11" s="11">
        <v>139457389</v>
      </c>
      <c r="H11" s="11" t="s">
        <v>397</v>
      </c>
      <c r="I11" s="11">
        <v>509780970</v>
      </c>
      <c r="J11" s="16">
        <v>42.302700000000002</v>
      </c>
      <c r="K11" s="16">
        <v>15.930400000000001</v>
      </c>
    </row>
    <row r="12" spans="1:11" ht="12" customHeight="1">
      <c r="A12" s="2" t="str">
        <f>"Mar "&amp;RIGHT(A6,4)</f>
        <v>Mar 2011</v>
      </c>
      <c r="B12" s="11">
        <v>2098465</v>
      </c>
      <c r="C12" s="11">
        <v>2109761</v>
      </c>
      <c r="D12" s="11">
        <v>4704230</v>
      </c>
      <c r="E12" s="11">
        <v>8912456</v>
      </c>
      <c r="F12" s="11">
        <v>387654125</v>
      </c>
      <c r="G12" s="11">
        <v>154585508</v>
      </c>
      <c r="H12" s="11" t="s">
        <v>397</v>
      </c>
      <c r="I12" s="11">
        <v>542239633</v>
      </c>
      <c r="J12" s="16">
        <v>43.495800000000003</v>
      </c>
      <c r="K12" s="16">
        <v>17.344899999999999</v>
      </c>
    </row>
    <row r="13" spans="1:11" ht="12" customHeight="1">
      <c r="A13" s="2" t="str">
        <f>"Apr "&amp;RIGHT(A6,4)</f>
        <v>Apr 2011</v>
      </c>
      <c r="B13" s="11">
        <v>2090682</v>
      </c>
      <c r="C13" s="11">
        <v>2096295</v>
      </c>
      <c r="D13" s="11">
        <v>4696102</v>
      </c>
      <c r="E13" s="11">
        <v>8883079</v>
      </c>
      <c r="F13" s="11">
        <v>391635869</v>
      </c>
      <c r="G13" s="11">
        <v>149108651</v>
      </c>
      <c r="H13" s="11" t="s">
        <v>397</v>
      </c>
      <c r="I13" s="11">
        <v>540744520</v>
      </c>
      <c r="J13" s="16">
        <v>44.087899999999998</v>
      </c>
      <c r="K13" s="16">
        <v>16.785699999999999</v>
      </c>
    </row>
    <row r="14" spans="1:11" ht="12" customHeight="1">
      <c r="A14" s="2" t="str">
        <f>"May "&amp;RIGHT(A6,4)</f>
        <v>May 2011</v>
      </c>
      <c r="B14" s="11">
        <v>2100348</v>
      </c>
      <c r="C14" s="11">
        <v>2101887</v>
      </c>
      <c r="D14" s="11">
        <v>4731672</v>
      </c>
      <c r="E14" s="11">
        <v>8933907</v>
      </c>
      <c r="F14" s="11">
        <v>398897615</v>
      </c>
      <c r="G14" s="11">
        <v>172004460</v>
      </c>
      <c r="H14" s="11" t="s">
        <v>397</v>
      </c>
      <c r="I14" s="11">
        <v>570902075</v>
      </c>
      <c r="J14" s="16">
        <v>44.649900000000002</v>
      </c>
      <c r="K14" s="16">
        <v>19.253</v>
      </c>
    </row>
    <row r="15" spans="1:11" ht="12" customHeight="1">
      <c r="A15" s="2" t="str">
        <f>"Jun "&amp;RIGHT(A6,4)</f>
        <v>Jun 2011</v>
      </c>
      <c r="B15" s="11">
        <v>2121981</v>
      </c>
      <c r="C15" s="11">
        <v>2106870</v>
      </c>
      <c r="D15" s="11">
        <v>4779188</v>
      </c>
      <c r="E15" s="11">
        <v>9008039</v>
      </c>
      <c r="F15" s="11">
        <v>414645899</v>
      </c>
      <c r="G15" s="11">
        <v>174186710</v>
      </c>
      <c r="H15" s="11" t="s">
        <v>397</v>
      </c>
      <c r="I15" s="11">
        <v>588832609</v>
      </c>
      <c r="J15" s="16">
        <v>46.030700000000003</v>
      </c>
      <c r="K15" s="16">
        <v>19.3368</v>
      </c>
    </row>
    <row r="16" spans="1:11" ht="12" customHeight="1">
      <c r="A16" s="2" t="str">
        <f>"Jul "&amp;RIGHT(A6,4)</f>
        <v>Jul 2011</v>
      </c>
      <c r="B16" s="11">
        <v>2095834</v>
      </c>
      <c r="C16" s="11">
        <v>2083490</v>
      </c>
      <c r="D16" s="11">
        <v>4761247</v>
      </c>
      <c r="E16" s="11">
        <v>8940571</v>
      </c>
      <c r="F16" s="11">
        <v>442700224</v>
      </c>
      <c r="G16" s="11">
        <v>131004999</v>
      </c>
      <c r="H16" s="11" t="s">
        <v>397</v>
      </c>
      <c r="I16" s="11">
        <v>573705223</v>
      </c>
      <c r="J16" s="16">
        <v>49.515900000000002</v>
      </c>
      <c r="K16" s="16">
        <v>14.652900000000001</v>
      </c>
    </row>
    <row r="17" spans="1:11" ht="12" customHeight="1">
      <c r="A17" s="2" t="str">
        <f>"Aug "&amp;RIGHT(A6,4)</f>
        <v>Aug 2011</v>
      </c>
      <c r="B17" s="11">
        <v>2132453</v>
      </c>
      <c r="C17" s="11">
        <v>2111872</v>
      </c>
      <c r="D17" s="11">
        <v>4862135</v>
      </c>
      <c r="E17" s="11">
        <v>9106460</v>
      </c>
      <c r="F17" s="11">
        <v>542823826</v>
      </c>
      <c r="G17" s="11">
        <v>173126939</v>
      </c>
      <c r="H17" s="11" t="s">
        <v>397</v>
      </c>
      <c r="I17" s="11">
        <v>715950765</v>
      </c>
      <c r="J17" s="16">
        <v>59.608699999999999</v>
      </c>
      <c r="K17" s="16">
        <v>19.011399999999998</v>
      </c>
    </row>
    <row r="18" spans="1:11" ht="12" customHeight="1">
      <c r="A18" s="2" t="str">
        <f>"Sep "&amp;RIGHT(A6,4)</f>
        <v>Sep 2011</v>
      </c>
      <c r="B18" s="11">
        <v>2125265</v>
      </c>
      <c r="C18" s="11">
        <v>2105700</v>
      </c>
      <c r="D18" s="11">
        <v>4849758</v>
      </c>
      <c r="E18" s="11">
        <v>9080723</v>
      </c>
      <c r="F18" s="11">
        <v>551580555</v>
      </c>
      <c r="G18" s="11">
        <v>436611229</v>
      </c>
      <c r="H18" s="11">
        <v>163873418</v>
      </c>
      <c r="I18" s="11">
        <v>1177159621</v>
      </c>
      <c r="J18" s="16">
        <v>60.741900000000001</v>
      </c>
      <c r="K18" s="16">
        <v>48.081099999999999</v>
      </c>
    </row>
    <row r="19" spans="1:11" ht="12" customHeight="1">
      <c r="A19" s="12" t="s">
        <v>57</v>
      </c>
      <c r="B19" s="13">
        <v>2096872.3333000001</v>
      </c>
      <c r="C19" s="13">
        <v>2102679.9166999999</v>
      </c>
      <c r="D19" s="13">
        <v>4761034.3333000001</v>
      </c>
      <c r="E19" s="13">
        <v>8960586.5833000001</v>
      </c>
      <c r="F19" s="13">
        <v>5018099397</v>
      </c>
      <c r="G19" s="13">
        <v>1963193055</v>
      </c>
      <c r="H19" s="13">
        <v>163873418</v>
      </c>
      <c r="I19" s="13">
        <v>7170260289</v>
      </c>
      <c r="J19" s="17">
        <v>46.668300000000002</v>
      </c>
      <c r="K19" s="17">
        <v>18.2577</v>
      </c>
    </row>
    <row r="20" spans="1:11" ht="12" customHeight="1">
      <c r="A20" s="14" t="s">
        <v>398</v>
      </c>
      <c r="B20" s="15">
        <v>2082650.8333000001</v>
      </c>
      <c r="C20" s="15">
        <v>2104340.8333000001</v>
      </c>
      <c r="D20" s="15">
        <v>4742051.6666999999</v>
      </c>
      <c r="E20" s="15">
        <v>8929043.3333000001</v>
      </c>
      <c r="F20" s="15">
        <v>2275815409</v>
      </c>
      <c r="G20" s="15">
        <v>727150067</v>
      </c>
      <c r="H20" s="15" t="s">
        <v>397</v>
      </c>
      <c r="I20" s="15">
        <v>3002965476</v>
      </c>
      <c r="J20" s="18">
        <v>42.479599999999998</v>
      </c>
      <c r="K20" s="18">
        <v>13.572800000000001</v>
      </c>
    </row>
    <row r="21" spans="1:11" ht="12" customHeight="1">
      <c r="A21" s="3" t="str">
        <f>"FY "&amp;RIGHT(A6,4)+1</f>
        <v>FY 2012</v>
      </c>
    </row>
    <row r="22" spans="1:11" ht="12" customHeight="1">
      <c r="A22" s="2" t="str">
        <f>"Oct "&amp;RIGHT(A6,4)</f>
        <v>Oct 2011</v>
      </c>
      <c r="B22" s="11">
        <v>2110849</v>
      </c>
      <c r="C22" s="11">
        <v>2098533</v>
      </c>
      <c r="D22" s="11">
        <v>4823198</v>
      </c>
      <c r="E22" s="11">
        <v>9032580</v>
      </c>
      <c r="F22" s="11">
        <v>399115419</v>
      </c>
      <c r="G22" s="11" t="s">
        <v>397</v>
      </c>
      <c r="H22" s="11" t="s">
        <v>397</v>
      </c>
      <c r="I22" s="11">
        <v>467546918</v>
      </c>
      <c r="J22" s="16">
        <v>44.186199999999999</v>
      </c>
      <c r="K22" s="16" t="s">
        <v>397</v>
      </c>
    </row>
    <row r="23" spans="1:11" ht="12" customHeight="1">
      <c r="A23" s="2" t="str">
        <f>"Nov "&amp;RIGHT(A6,4)</f>
        <v>Nov 2011</v>
      </c>
      <c r="B23" s="11">
        <v>2095288</v>
      </c>
      <c r="C23" s="11">
        <v>2085748</v>
      </c>
      <c r="D23" s="11">
        <v>4781039</v>
      </c>
      <c r="E23" s="11">
        <v>8962075</v>
      </c>
      <c r="F23" s="11">
        <v>416603317</v>
      </c>
      <c r="G23" s="11" t="s">
        <v>397</v>
      </c>
      <c r="H23" s="11" t="s">
        <v>397</v>
      </c>
      <c r="I23" s="11">
        <v>509036825</v>
      </c>
      <c r="J23" s="16">
        <v>46.485100000000003</v>
      </c>
      <c r="K23" s="16" t="s">
        <v>397</v>
      </c>
    </row>
    <row r="24" spans="1:11" ht="12" customHeight="1">
      <c r="A24" s="2" t="str">
        <f>"Dec "&amp;RIGHT(A6,4)</f>
        <v>Dec 2011</v>
      </c>
      <c r="B24" s="11">
        <v>2070772</v>
      </c>
      <c r="C24" s="11">
        <v>2063959</v>
      </c>
      <c r="D24" s="11">
        <v>4732493</v>
      </c>
      <c r="E24" s="11">
        <v>8867224</v>
      </c>
      <c r="F24" s="11">
        <v>408030071</v>
      </c>
      <c r="G24" s="11" t="s">
        <v>397</v>
      </c>
      <c r="H24" s="11" t="s">
        <v>397</v>
      </c>
      <c r="I24" s="11">
        <v>545456018</v>
      </c>
      <c r="J24" s="16">
        <v>46.015500000000003</v>
      </c>
      <c r="K24" s="16" t="s">
        <v>397</v>
      </c>
    </row>
    <row r="25" spans="1:11" ht="12" customHeight="1">
      <c r="A25" s="2" t="str">
        <f>"Jan "&amp;RIGHT(A6,4)+1</f>
        <v>Jan 2012</v>
      </c>
      <c r="B25" s="11">
        <v>2097290</v>
      </c>
      <c r="C25" s="11">
        <v>2077479</v>
      </c>
      <c r="D25" s="11">
        <v>4760830</v>
      </c>
      <c r="E25" s="11">
        <v>8935599</v>
      </c>
      <c r="F25" s="11">
        <v>412625389</v>
      </c>
      <c r="G25" s="11" t="s">
        <v>397</v>
      </c>
      <c r="H25" s="11" t="s">
        <v>397</v>
      </c>
      <c r="I25" s="11">
        <v>571320515</v>
      </c>
      <c r="J25" s="16">
        <v>46.177700000000002</v>
      </c>
      <c r="K25" s="16" t="s">
        <v>397</v>
      </c>
    </row>
    <row r="26" spans="1:11" ht="12" customHeight="1">
      <c r="A26" s="2" t="str">
        <f>"Feb "&amp;RIGHT(A6,4)+1</f>
        <v>Feb 2012</v>
      </c>
      <c r="B26" s="11">
        <v>2081569</v>
      </c>
      <c r="C26" s="11">
        <v>2065811</v>
      </c>
      <c r="D26" s="11">
        <v>4696371</v>
      </c>
      <c r="E26" s="11">
        <v>8843751</v>
      </c>
      <c r="F26" s="11">
        <v>383787878</v>
      </c>
      <c r="G26" s="11" t="s">
        <v>397</v>
      </c>
      <c r="H26" s="11" t="s">
        <v>397</v>
      </c>
      <c r="I26" s="11">
        <v>560081678</v>
      </c>
      <c r="J26" s="16">
        <v>43.396500000000003</v>
      </c>
      <c r="K26" s="16" t="s">
        <v>397</v>
      </c>
    </row>
    <row r="27" spans="1:11" ht="12" customHeight="1">
      <c r="A27" s="2" t="str">
        <f>"Mar "&amp;RIGHT(A6,4)+1</f>
        <v>Mar 2012</v>
      </c>
      <c r="B27" s="11">
        <v>2087479</v>
      </c>
      <c r="C27" s="11">
        <v>2068472</v>
      </c>
      <c r="D27" s="11">
        <v>4708026</v>
      </c>
      <c r="E27" s="11">
        <v>8863977</v>
      </c>
      <c r="F27" s="11">
        <v>404854345</v>
      </c>
      <c r="G27" s="11" t="s">
        <v>397</v>
      </c>
      <c r="H27" s="11" t="s">
        <v>397</v>
      </c>
      <c r="I27" s="11">
        <v>839635504</v>
      </c>
      <c r="J27" s="16">
        <v>45.674100000000003</v>
      </c>
      <c r="K27" s="16" t="s">
        <v>397</v>
      </c>
    </row>
    <row r="28" spans="1:11" ht="12" customHeight="1">
      <c r="A28" s="2" t="str">
        <f>"Apr "&amp;RIGHT(A6,4)+1</f>
        <v>Apr 2012</v>
      </c>
      <c r="B28" s="11" t="s">
        <v>397</v>
      </c>
      <c r="C28" s="11" t="s">
        <v>397</v>
      </c>
      <c r="D28" s="11" t="s">
        <v>397</v>
      </c>
      <c r="E28" s="11" t="s">
        <v>397</v>
      </c>
      <c r="F28" s="11" t="s">
        <v>397</v>
      </c>
      <c r="G28" s="11" t="s">
        <v>397</v>
      </c>
      <c r="H28" s="11" t="s">
        <v>397</v>
      </c>
      <c r="I28" s="11" t="s">
        <v>397</v>
      </c>
      <c r="J28" s="16" t="s">
        <v>397</v>
      </c>
      <c r="K28" s="16" t="s">
        <v>397</v>
      </c>
    </row>
    <row r="29" spans="1:11" ht="12" customHeight="1">
      <c r="A29" s="2" t="str">
        <f>"May "&amp;RIGHT(A6,4)+1</f>
        <v>May 2012</v>
      </c>
      <c r="B29" s="11" t="s">
        <v>397</v>
      </c>
      <c r="C29" s="11" t="s">
        <v>397</v>
      </c>
      <c r="D29" s="11" t="s">
        <v>397</v>
      </c>
      <c r="E29" s="11" t="s">
        <v>397</v>
      </c>
      <c r="F29" s="11" t="s">
        <v>397</v>
      </c>
      <c r="G29" s="11" t="s">
        <v>397</v>
      </c>
      <c r="H29" s="11" t="s">
        <v>397</v>
      </c>
      <c r="I29" s="11" t="s">
        <v>397</v>
      </c>
      <c r="J29" s="16" t="s">
        <v>397</v>
      </c>
      <c r="K29" s="16" t="s">
        <v>397</v>
      </c>
    </row>
    <row r="30" spans="1:11" ht="12" customHeight="1">
      <c r="A30" s="2" t="str">
        <f>"Jun "&amp;RIGHT(A6,4)+1</f>
        <v>Jun 2012</v>
      </c>
      <c r="B30" s="11" t="s">
        <v>397</v>
      </c>
      <c r="C30" s="11" t="s">
        <v>397</v>
      </c>
      <c r="D30" s="11" t="s">
        <v>397</v>
      </c>
      <c r="E30" s="11" t="s">
        <v>397</v>
      </c>
      <c r="F30" s="11" t="s">
        <v>397</v>
      </c>
      <c r="G30" s="11" t="s">
        <v>397</v>
      </c>
      <c r="H30" s="11" t="s">
        <v>397</v>
      </c>
      <c r="I30" s="11" t="s">
        <v>397</v>
      </c>
      <c r="J30" s="16" t="s">
        <v>397</v>
      </c>
      <c r="K30" s="16" t="s">
        <v>397</v>
      </c>
    </row>
    <row r="31" spans="1:11" ht="12" customHeight="1">
      <c r="A31" s="2" t="str">
        <f>"Jul "&amp;RIGHT(A6,4)+1</f>
        <v>Jul 2012</v>
      </c>
      <c r="B31" s="11" t="s">
        <v>397</v>
      </c>
      <c r="C31" s="11" t="s">
        <v>397</v>
      </c>
      <c r="D31" s="11" t="s">
        <v>397</v>
      </c>
      <c r="E31" s="11" t="s">
        <v>397</v>
      </c>
      <c r="F31" s="11" t="s">
        <v>397</v>
      </c>
      <c r="G31" s="11" t="s">
        <v>397</v>
      </c>
      <c r="H31" s="11" t="s">
        <v>397</v>
      </c>
      <c r="I31" s="11" t="s">
        <v>397</v>
      </c>
      <c r="J31" s="16" t="s">
        <v>397</v>
      </c>
      <c r="K31" s="16"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6" t="s">
        <v>397</v>
      </c>
      <c r="K32" s="16"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6" t="s">
        <v>397</v>
      </c>
      <c r="K33" s="16" t="s">
        <v>397</v>
      </c>
    </row>
    <row r="34" spans="1:11" ht="12" customHeight="1">
      <c r="A34" s="12" t="s">
        <v>57</v>
      </c>
      <c r="B34" s="13">
        <v>2090541.1666999999</v>
      </c>
      <c r="C34" s="13">
        <v>2076667</v>
      </c>
      <c r="D34" s="13">
        <v>4750326.1666999999</v>
      </c>
      <c r="E34" s="13">
        <v>8917534.3333000001</v>
      </c>
      <c r="F34" s="13">
        <v>2425016419</v>
      </c>
      <c r="G34" s="13">
        <v>1068061039</v>
      </c>
      <c r="H34" s="13" t="s">
        <v>397</v>
      </c>
      <c r="I34" s="13">
        <v>3493077458</v>
      </c>
      <c r="J34" s="17">
        <v>45.323</v>
      </c>
      <c r="K34" s="17">
        <v>19.9618</v>
      </c>
    </row>
    <row r="35" spans="1:11" ht="12" customHeight="1">
      <c r="A35" s="14" t="str">
        <f>"Total "&amp;MID(A20,7,LEN(A20)-13)&amp;" Months"</f>
        <v>Total 6 Months</v>
      </c>
      <c r="B35" s="15">
        <v>2090541.1666999999</v>
      </c>
      <c r="C35" s="15">
        <v>2076667</v>
      </c>
      <c r="D35" s="15">
        <v>4750326.1666999999</v>
      </c>
      <c r="E35" s="15">
        <v>8917534.3333000001</v>
      </c>
      <c r="F35" s="15">
        <v>2425016419</v>
      </c>
      <c r="G35" s="15">
        <v>1068061039</v>
      </c>
      <c r="H35" s="15" t="s">
        <v>397</v>
      </c>
      <c r="I35" s="15">
        <v>3493077458</v>
      </c>
      <c r="J35" s="18">
        <v>45.323</v>
      </c>
      <c r="K35" s="18">
        <v>19.9618</v>
      </c>
    </row>
    <row r="36" spans="1:11" ht="12" customHeight="1">
      <c r="A36" s="33"/>
      <c r="B36" s="33"/>
      <c r="C36" s="33"/>
      <c r="D36" s="33"/>
      <c r="E36" s="33"/>
      <c r="F36" s="33"/>
      <c r="G36" s="33"/>
      <c r="H36" s="33"/>
      <c r="I36" s="33"/>
      <c r="J36" s="33"/>
    </row>
    <row r="37" spans="1:11" ht="48.75" customHeight="1">
      <c r="A37" s="56" t="s">
        <v>378</v>
      </c>
      <c r="B37" s="57"/>
      <c r="C37" s="57"/>
      <c r="D37" s="57"/>
      <c r="E37" s="57"/>
      <c r="F37" s="57"/>
      <c r="G37" s="57"/>
      <c r="H37" s="57"/>
      <c r="I37" s="57"/>
      <c r="J37" s="57"/>
      <c r="K37" s="57"/>
    </row>
    <row r="38" spans="1:11" ht="41.25" customHeight="1">
      <c r="A38" s="57"/>
      <c r="B38" s="57"/>
      <c r="C38" s="57"/>
      <c r="D38" s="57"/>
      <c r="E38" s="57"/>
      <c r="F38" s="57"/>
      <c r="G38" s="57"/>
      <c r="H38" s="57"/>
      <c r="I38" s="57"/>
      <c r="J38" s="57"/>
      <c r="K38" s="57"/>
    </row>
    <row r="39" spans="1:11" ht="33" customHeight="1">
      <c r="A39" s="57"/>
      <c r="B39" s="57"/>
      <c r="C39" s="57"/>
      <c r="D39" s="57"/>
      <c r="E39" s="57"/>
      <c r="F39" s="57"/>
      <c r="G39" s="57"/>
      <c r="H39" s="57"/>
      <c r="I39" s="57"/>
      <c r="J39" s="57"/>
      <c r="K39" s="57"/>
    </row>
    <row r="40" spans="1:11" ht="6.75" hidden="1" customHeight="1">
      <c r="A40" s="57"/>
      <c r="B40" s="57"/>
      <c r="C40" s="57"/>
      <c r="D40" s="57"/>
      <c r="E40" s="57"/>
      <c r="F40" s="57"/>
      <c r="G40" s="57"/>
      <c r="H40" s="57"/>
      <c r="I40" s="57"/>
      <c r="J40" s="57"/>
      <c r="K40" s="57"/>
    </row>
    <row r="41" spans="1:11" ht="36.75" customHeight="1">
      <c r="A41" s="57"/>
      <c r="B41" s="57"/>
      <c r="C41" s="57"/>
      <c r="D41" s="57"/>
      <c r="E41" s="57"/>
      <c r="F41" s="57"/>
      <c r="G41" s="57"/>
      <c r="H41" s="57"/>
      <c r="I41" s="57"/>
      <c r="J41" s="57"/>
      <c r="K41" s="57"/>
    </row>
    <row r="42" spans="1:11" ht="12.75" customHeight="1">
      <c r="A42" s="32"/>
      <c r="B42" s="32"/>
      <c r="C42" s="32"/>
      <c r="D42" s="32"/>
      <c r="E42" s="32"/>
      <c r="F42" s="32"/>
      <c r="G42" s="32"/>
      <c r="H42" s="32"/>
      <c r="I42" s="32"/>
      <c r="J42" s="32"/>
      <c r="K42" s="32"/>
    </row>
    <row r="43" spans="1:11" ht="12.75" customHeight="1">
      <c r="A43" s="32"/>
      <c r="B43" s="32"/>
      <c r="C43" s="32"/>
      <c r="D43" s="32"/>
      <c r="E43" s="32"/>
      <c r="F43" s="32"/>
      <c r="G43" s="32"/>
      <c r="H43" s="32"/>
      <c r="I43" s="32"/>
      <c r="J43" s="32"/>
      <c r="K43" s="32"/>
    </row>
    <row r="44" spans="1:11" ht="12.75" customHeight="1">
      <c r="A44" s="32"/>
      <c r="B44" s="32"/>
      <c r="C44" s="32"/>
      <c r="D44" s="32"/>
      <c r="E44" s="32"/>
      <c r="F44" s="32"/>
      <c r="G44" s="32"/>
      <c r="H44" s="32"/>
      <c r="I44" s="32"/>
      <c r="J44" s="32"/>
      <c r="K44" s="3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K5"/>
    <mergeCell ref="A36:J36"/>
    <mergeCell ref="A37:K41"/>
    <mergeCell ref="A1:J1"/>
    <mergeCell ref="A2:J2"/>
    <mergeCell ref="A3:A4"/>
    <mergeCell ref="B3:E3"/>
    <mergeCell ref="F3:I3"/>
    <mergeCell ref="J3:K3"/>
  </mergeCells>
  <phoneticPr fontId="0" type="noConversion"/>
  <pageMargins left="0.75" right="0.5" top="0.75" bottom="0.5" header="0.5" footer="0.25"/>
  <pageSetup scale="36" orientation="landscape" r:id="rId1"/>
  <headerFooter alignWithMargins="0">
    <oddHeader>&amp;L&amp;C&amp;R</oddHeader>
    <oddFooter>&amp;L&amp;C&amp;R</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200"/>
  <sheetViews>
    <sheetView showGridLines="0" workbookViewId="0">
      <pane activePane="bottomRight" state="frozen"/>
      <selection activeCell="A2" sqref="A2:J2"/>
    </sheetView>
  </sheetViews>
  <sheetFormatPr defaultRowHeight="12.75"/>
  <cols>
    <col min="1" max="1" width="11.42578125" customWidth="1"/>
    <col min="2" max="2" width="11.7109375" customWidth="1"/>
    <col min="3" max="7" width="11.42578125" customWidth="1"/>
    <col min="8" max="8" width="12.42578125" customWidth="1"/>
    <col min="9" max="9" width="11.42578125" customWidth="1"/>
    <col min="10" max="11" width="15.7109375" customWidth="1"/>
  </cols>
  <sheetData>
    <row r="1" spans="1:11" ht="12" customHeight="1">
      <c r="A1" s="42" t="s">
        <v>394</v>
      </c>
      <c r="B1" s="42"/>
      <c r="C1" s="42"/>
      <c r="D1" s="42"/>
      <c r="E1" s="42"/>
      <c r="F1" s="42"/>
      <c r="G1" s="42"/>
      <c r="H1" s="42"/>
      <c r="I1" s="42"/>
      <c r="J1" s="43"/>
      <c r="K1" s="2" t="s">
        <v>395</v>
      </c>
    </row>
    <row r="2" spans="1:11" ht="12" customHeight="1">
      <c r="A2" s="44" t="s">
        <v>359</v>
      </c>
      <c r="B2" s="44"/>
      <c r="C2" s="44"/>
      <c r="D2" s="44"/>
      <c r="E2" s="44"/>
      <c r="F2" s="44"/>
      <c r="G2" s="44"/>
      <c r="H2" s="44"/>
      <c r="I2" s="44"/>
      <c r="J2" s="45"/>
      <c r="K2" s="1"/>
    </row>
    <row r="3" spans="1:11" ht="24" customHeight="1">
      <c r="A3" s="46" t="s">
        <v>52</v>
      </c>
      <c r="B3" s="38" t="s">
        <v>360</v>
      </c>
      <c r="C3" s="38" t="s">
        <v>53</v>
      </c>
      <c r="D3" s="38" t="s">
        <v>54</v>
      </c>
      <c r="E3" s="48" t="s">
        <v>55</v>
      </c>
      <c r="F3" s="49"/>
      <c r="G3" s="38" t="s">
        <v>205</v>
      </c>
      <c r="H3" s="38" t="s">
        <v>338</v>
      </c>
      <c r="I3" s="38" t="s">
        <v>284</v>
      </c>
      <c r="J3" s="50" t="s">
        <v>366</v>
      </c>
      <c r="K3" s="40" t="s">
        <v>56</v>
      </c>
    </row>
    <row r="4" spans="1:11" ht="24" customHeight="1">
      <c r="A4" s="47"/>
      <c r="B4" s="39"/>
      <c r="C4" s="39"/>
      <c r="D4" s="39"/>
      <c r="E4" s="10" t="s">
        <v>203</v>
      </c>
      <c r="F4" s="10" t="s">
        <v>204</v>
      </c>
      <c r="G4" s="39"/>
      <c r="H4" s="39"/>
      <c r="I4" s="39"/>
      <c r="J4" s="51"/>
      <c r="K4" s="41"/>
    </row>
    <row r="5" spans="1:11" ht="12" customHeight="1">
      <c r="A5" s="1"/>
      <c r="B5" s="33" t="str">
        <f>REPT("-",108)&amp;" Dollars "&amp;REPT("-",108)</f>
        <v>------------------------------------------------------------------------------------------------------------ Dollars ------------------------------------------------------------------------------------------------------------</v>
      </c>
      <c r="C5" s="33"/>
      <c r="D5" s="33"/>
      <c r="E5" s="33"/>
      <c r="F5" s="33"/>
      <c r="G5" s="33"/>
      <c r="H5" s="33"/>
      <c r="I5" s="33"/>
      <c r="J5" s="33"/>
      <c r="K5" s="33"/>
    </row>
    <row r="6" spans="1:11" ht="12" customHeight="1">
      <c r="A6" s="3" t="s">
        <v>396</v>
      </c>
    </row>
    <row r="7" spans="1:11" ht="12" customHeight="1">
      <c r="A7" s="2" t="str">
        <f>"Oct "&amp;RIGHT(A6,4)-1</f>
        <v>Oct 2010</v>
      </c>
      <c r="B7" s="11">
        <v>5787847899</v>
      </c>
      <c r="C7" s="11">
        <v>1781395521.9224999</v>
      </c>
      <c r="D7" s="11">
        <v>1162381.2375</v>
      </c>
      <c r="E7" s="11">
        <v>444520396</v>
      </c>
      <c r="F7" s="11">
        <v>11118953.8214</v>
      </c>
      <c r="G7" s="11">
        <v>68638738.221900001</v>
      </c>
      <c r="H7" s="11">
        <v>3514376</v>
      </c>
      <c r="I7" s="11">
        <v>170706201</v>
      </c>
      <c r="J7" s="11" t="s">
        <v>397</v>
      </c>
      <c r="K7" s="11">
        <v>8268904467.2033005</v>
      </c>
    </row>
    <row r="8" spans="1:11" ht="12" customHeight="1">
      <c r="A8" s="2" t="str">
        <f>"Nov "&amp;RIGHT(A6,4)-1</f>
        <v>Nov 2010</v>
      </c>
      <c r="B8" s="11">
        <v>5820059508</v>
      </c>
      <c r="C8" s="11">
        <v>1627179057.7</v>
      </c>
      <c r="D8" s="11">
        <v>1059826.03</v>
      </c>
      <c r="E8" s="11">
        <v>472906412</v>
      </c>
      <c r="F8" s="11">
        <v>11197369.8104</v>
      </c>
      <c r="G8" s="11">
        <v>58220610.151900001</v>
      </c>
      <c r="H8" s="11">
        <v>18651981</v>
      </c>
      <c r="I8" s="11">
        <v>170706201</v>
      </c>
      <c r="J8" s="11" t="s">
        <v>397</v>
      </c>
      <c r="K8" s="11">
        <v>8179980965.6922998</v>
      </c>
    </row>
    <row r="9" spans="1:11" ht="12" customHeight="1">
      <c r="A9" s="2" t="str">
        <f>"Dec "&amp;RIGHT(A6,4)-1</f>
        <v>Dec 2010</v>
      </c>
      <c r="B9" s="11">
        <v>6792649760</v>
      </c>
      <c r="C9" s="11">
        <v>1382479495.4925001</v>
      </c>
      <c r="D9" s="11">
        <v>827485.65</v>
      </c>
      <c r="E9" s="11">
        <v>512379707</v>
      </c>
      <c r="F9" s="11">
        <v>11098204.813200001</v>
      </c>
      <c r="G9" s="11">
        <v>65650784.327299997</v>
      </c>
      <c r="H9" s="11">
        <v>15409335</v>
      </c>
      <c r="I9" s="11">
        <v>170706201</v>
      </c>
      <c r="J9" s="11" t="s">
        <v>397</v>
      </c>
      <c r="K9" s="11">
        <v>8951200973.2830009</v>
      </c>
    </row>
    <row r="10" spans="1:11" ht="12" customHeight="1">
      <c r="A10" s="2" t="str">
        <f>"Jan "&amp;RIGHT(A6,4)</f>
        <v>Jan 2011</v>
      </c>
      <c r="B10" s="11">
        <v>5877760320</v>
      </c>
      <c r="C10" s="11">
        <v>1556269590.7049999</v>
      </c>
      <c r="D10" s="11">
        <v>1085004.3174999999</v>
      </c>
      <c r="E10" s="11">
        <v>521138358</v>
      </c>
      <c r="F10" s="11">
        <v>11440628.225</v>
      </c>
      <c r="G10" s="11">
        <v>58655674.166500002</v>
      </c>
      <c r="H10" s="11">
        <v>14288734</v>
      </c>
      <c r="I10" s="11">
        <v>170706201</v>
      </c>
      <c r="J10" s="11" t="s">
        <v>397</v>
      </c>
      <c r="K10" s="11">
        <v>8211344510.4139996</v>
      </c>
    </row>
    <row r="11" spans="1:11" ht="12" customHeight="1">
      <c r="A11" s="2" t="str">
        <f>"Feb "&amp;RIGHT(A6,4)</f>
        <v>Feb 2011</v>
      </c>
      <c r="B11" s="11">
        <v>5898590819</v>
      </c>
      <c r="C11" s="11">
        <v>1546402298.9075</v>
      </c>
      <c r="D11" s="11">
        <v>979962.51</v>
      </c>
      <c r="E11" s="11">
        <v>509780970</v>
      </c>
      <c r="F11" s="11">
        <v>11828054.533299999</v>
      </c>
      <c r="G11" s="11">
        <v>50584377.970899999</v>
      </c>
      <c r="H11" s="11">
        <v>15728442</v>
      </c>
      <c r="I11" s="11">
        <v>170706201</v>
      </c>
      <c r="J11" s="11" t="s">
        <v>397</v>
      </c>
      <c r="K11" s="11">
        <v>8204601125.9216995</v>
      </c>
    </row>
    <row r="12" spans="1:11" ht="12" customHeight="1">
      <c r="A12" s="2" t="str">
        <f>"Mar "&amp;RIGHT(A6,4)</f>
        <v>Mar 2011</v>
      </c>
      <c r="B12" s="11">
        <v>6890577424</v>
      </c>
      <c r="C12" s="11">
        <v>1986185179.9375</v>
      </c>
      <c r="D12" s="11">
        <v>1161963.0149999999</v>
      </c>
      <c r="E12" s="11">
        <v>542239633</v>
      </c>
      <c r="F12" s="11">
        <v>12728946.9416</v>
      </c>
      <c r="G12" s="11">
        <v>66089142.948299997</v>
      </c>
      <c r="H12" s="11">
        <v>2740216</v>
      </c>
      <c r="I12" s="11">
        <v>170706201</v>
      </c>
      <c r="J12" s="11" t="s">
        <v>397</v>
      </c>
      <c r="K12" s="11">
        <v>9672428706.8423996</v>
      </c>
    </row>
    <row r="13" spans="1:11" ht="12" customHeight="1">
      <c r="A13" s="2" t="str">
        <f>"Apr "&amp;RIGHT(A6,4)</f>
        <v>Apr 2011</v>
      </c>
      <c r="B13" s="11">
        <v>5959137705</v>
      </c>
      <c r="C13" s="11">
        <v>1569426611.22</v>
      </c>
      <c r="D13" s="11">
        <v>989974.58499999996</v>
      </c>
      <c r="E13" s="11">
        <v>540744520</v>
      </c>
      <c r="F13" s="11">
        <v>12246412.873299999</v>
      </c>
      <c r="G13" s="11">
        <v>49618627.3895</v>
      </c>
      <c r="H13" s="11">
        <v>10775248</v>
      </c>
      <c r="I13" s="11">
        <v>170706201</v>
      </c>
      <c r="J13" s="11" t="s">
        <v>397</v>
      </c>
      <c r="K13" s="11">
        <v>8313645300.0677996</v>
      </c>
    </row>
    <row r="14" spans="1:11" ht="12" customHeight="1">
      <c r="A14" s="2" t="str">
        <f>"May "&amp;RIGHT(A6,4)</f>
        <v>May 2011</v>
      </c>
      <c r="B14" s="11">
        <v>6130779753</v>
      </c>
      <c r="C14" s="11">
        <v>1701620981.5625</v>
      </c>
      <c r="D14" s="11">
        <v>1145931.5974999999</v>
      </c>
      <c r="E14" s="11">
        <v>570902075</v>
      </c>
      <c r="F14" s="11">
        <v>12421751.4334</v>
      </c>
      <c r="G14" s="11">
        <v>37077136.437700003</v>
      </c>
      <c r="H14" s="11">
        <v>12415071</v>
      </c>
      <c r="I14" s="11">
        <v>170706201</v>
      </c>
      <c r="J14" s="11" t="s">
        <v>397</v>
      </c>
      <c r="K14" s="11">
        <v>8637068901.0310993</v>
      </c>
    </row>
    <row r="15" spans="1:11" ht="12" customHeight="1">
      <c r="A15" s="2" t="str">
        <f>"Jun "&amp;RIGHT(A6,4)</f>
        <v>Jun 2011</v>
      </c>
      <c r="B15" s="11">
        <v>6991165461</v>
      </c>
      <c r="C15" s="11">
        <v>868068023.47249997</v>
      </c>
      <c r="D15" s="11">
        <v>723068.67500000005</v>
      </c>
      <c r="E15" s="11">
        <v>588832609</v>
      </c>
      <c r="F15" s="11">
        <v>12398992.150699999</v>
      </c>
      <c r="G15" s="11">
        <v>73878919.517399997</v>
      </c>
      <c r="H15" s="11">
        <v>14068422</v>
      </c>
      <c r="I15" s="11">
        <v>170706201</v>
      </c>
      <c r="J15" s="11" t="s">
        <v>397</v>
      </c>
      <c r="K15" s="11">
        <v>8719841696.8155994</v>
      </c>
    </row>
    <row r="16" spans="1:11" ht="12" customHeight="1">
      <c r="A16" s="2" t="str">
        <f>"Jul "&amp;RIGHT(A6,4)</f>
        <v>Jul 2011</v>
      </c>
      <c r="B16" s="11">
        <v>6097153671</v>
      </c>
      <c r="C16" s="11">
        <v>463705089.14499998</v>
      </c>
      <c r="D16" s="11">
        <v>1186278.8999999999</v>
      </c>
      <c r="E16" s="11">
        <v>573705223</v>
      </c>
      <c r="F16" s="11">
        <v>14297061.8357</v>
      </c>
      <c r="G16" s="11">
        <v>19018002.881000001</v>
      </c>
      <c r="H16" s="11">
        <v>12120942</v>
      </c>
      <c r="I16" s="11">
        <v>170706201</v>
      </c>
      <c r="J16" s="11" t="s">
        <v>397</v>
      </c>
      <c r="K16" s="11">
        <v>7351892469.7616997</v>
      </c>
    </row>
    <row r="17" spans="1:11" ht="12" customHeight="1">
      <c r="A17" s="2" t="str">
        <f>"Aug "&amp;RIGHT(A6,4)</f>
        <v>Aug 2011</v>
      </c>
      <c r="B17" s="11">
        <v>6140351896</v>
      </c>
      <c r="C17" s="11">
        <v>946980414.89750004</v>
      </c>
      <c r="D17" s="11">
        <v>725657.19499999995</v>
      </c>
      <c r="E17" s="11">
        <v>715950765</v>
      </c>
      <c r="F17" s="11">
        <v>14689035.464400001</v>
      </c>
      <c r="G17" s="11">
        <v>20621289.528499998</v>
      </c>
      <c r="H17" s="11">
        <v>11999807</v>
      </c>
      <c r="I17" s="11">
        <v>170706201</v>
      </c>
      <c r="J17" s="11" t="s">
        <v>397</v>
      </c>
      <c r="K17" s="11">
        <v>8022025066.0853996</v>
      </c>
    </row>
    <row r="18" spans="1:11" ht="12" customHeight="1">
      <c r="A18" s="2" t="str">
        <f>"Sep "&amp;RIGHT(A6,4)</f>
        <v>Sep 2011</v>
      </c>
      <c r="B18" s="11">
        <v>7282531635</v>
      </c>
      <c r="C18" s="11">
        <v>2261543835.7575002</v>
      </c>
      <c r="D18" s="11">
        <v>1247149.4099999999</v>
      </c>
      <c r="E18" s="11">
        <v>1177159621</v>
      </c>
      <c r="F18" s="11">
        <v>52784574.1664</v>
      </c>
      <c r="G18" s="11">
        <v>58680435.812299997</v>
      </c>
      <c r="H18" s="11">
        <v>17560885</v>
      </c>
      <c r="I18" s="11">
        <v>170706210</v>
      </c>
      <c r="J18" s="11" t="s">
        <v>397</v>
      </c>
      <c r="K18" s="11">
        <v>11022214346.1462</v>
      </c>
    </row>
    <row r="19" spans="1:11" ht="12" customHeight="1">
      <c r="A19" s="12" t="s">
        <v>57</v>
      </c>
      <c r="B19" s="13">
        <v>75668605851</v>
      </c>
      <c r="C19" s="13">
        <v>17691256100.720001</v>
      </c>
      <c r="D19" s="13">
        <v>12294683.122500001</v>
      </c>
      <c r="E19" s="13">
        <v>7170260289</v>
      </c>
      <c r="F19" s="13">
        <v>188249986.0688</v>
      </c>
      <c r="G19" s="13">
        <v>626733739.35319996</v>
      </c>
      <c r="H19" s="13">
        <v>149273459</v>
      </c>
      <c r="I19" s="13">
        <v>2048474421</v>
      </c>
      <c r="J19" s="13" t="s">
        <v>397</v>
      </c>
      <c r="K19" s="13">
        <v>103555148529.2645</v>
      </c>
    </row>
    <row r="20" spans="1:11" ht="12" customHeight="1">
      <c r="A20" s="14" t="s">
        <v>398</v>
      </c>
      <c r="B20" s="15">
        <v>37067485730</v>
      </c>
      <c r="C20" s="15">
        <v>9879911144.6650009</v>
      </c>
      <c r="D20" s="15">
        <v>6276622.7599999998</v>
      </c>
      <c r="E20" s="15">
        <v>3002965476</v>
      </c>
      <c r="F20" s="15">
        <v>69412158.144899994</v>
      </c>
      <c r="G20" s="15">
        <v>367839327.78680003</v>
      </c>
      <c r="H20" s="15">
        <v>70333084</v>
      </c>
      <c r="I20" s="15">
        <v>1024237206</v>
      </c>
      <c r="J20" s="15" t="s">
        <v>397</v>
      </c>
      <c r="K20" s="15">
        <v>51488460749.356697</v>
      </c>
    </row>
    <row r="21" spans="1:11" ht="12" customHeight="1">
      <c r="A21" s="3" t="str">
        <f>"FY "&amp;RIGHT(A6,4)+1</f>
        <v>FY 2012</v>
      </c>
    </row>
    <row r="22" spans="1:11" ht="12" customHeight="1">
      <c r="A22" s="2" t="str">
        <f>"Oct "&amp;RIGHT(A6,4)</f>
        <v>Oct 2011</v>
      </c>
      <c r="B22" s="11">
        <v>6246464856</v>
      </c>
      <c r="C22" s="11">
        <v>1889936949.4525001</v>
      </c>
      <c r="D22" s="11">
        <v>1206789.1950000001</v>
      </c>
      <c r="E22" s="11">
        <v>467546918</v>
      </c>
      <c r="F22" s="11">
        <v>11751934.8156</v>
      </c>
      <c r="G22" s="11">
        <v>46408492.373099998</v>
      </c>
      <c r="H22" s="11">
        <v>9262176</v>
      </c>
      <c r="I22" s="11">
        <v>170853896</v>
      </c>
      <c r="J22" s="11" t="s">
        <v>397</v>
      </c>
      <c r="K22" s="11">
        <v>8843432011.8362007</v>
      </c>
    </row>
    <row r="23" spans="1:11" ht="12" customHeight="1">
      <c r="A23" s="2" t="str">
        <f>"Nov "&amp;RIGHT(A6,4)</f>
        <v>Nov 2011</v>
      </c>
      <c r="B23" s="11">
        <v>6219636149</v>
      </c>
      <c r="C23" s="11">
        <v>1719130432.355</v>
      </c>
      <c r="D23" s="11">
        <v>1094802.925</v>
      </c>
      <c r="E23" s="11">
        <v>509036825</v>
      </c>
      <c r="F23" s="11">
        <v>12053475.5229</v>
      </c>
      <c r="G23" s="11">
        <v>66167826.6897</v>
      </c>
      <c r="H23" s="11">
        <v>9776015</v>
      </c>
      <c r="I23" s="11">
        <v>170853896</v>
      </c>
      <c r="J23" s="11" t="s">
        <v>397</v>
      </c>
      <c r="K23" s="11">
        <v>8707749422.4925995</v>
      </c>
    </row>
    <row r="24" spans="1:11" ht="12" customHeight="1">
      <c r="A24" s="2" t="str">
        <f>"Dec "&amp;RIGHT(A6,4)</f>
        <v>Dec 2011</v>
      </c>
      <c r="B24" s="11">
        <v>7122973144</v>
      </c>
      <c r="C24" s="11">
        <v>1553035458.7474999</v>
      </c>
      <c r="D24" s="11">
        <v>873976.19499999995</v>
      </c>
      <c r="E24" s="11">
        <v>545456018</v>
      </c>
      <c r="F24" s="11">
        <v>33751232.7434</v>
      </c>
      <c r="G24" s="11">
        <v>81130855.133900002</v>
      </c>
      <c r="H24" s="11">
        <v>9586827</v>
      </c>
      <c r="I24" s="11">
        <v>170853896</v>
      </c>
      <c r="J24" s="11" t="s">
        <v>397</v>
      </c>
      <c r="K24" s="11">
        <v>9517661407.8197994</v>
      </c>
    </row>
    <row r="25" spans="1:11" ht="12" customHeight="1">
      <c r="A25" s="2" t="str">
        <f>"Jan "&amp;RIGHT(A6,4)+1</f>
        <v>Jan 2012</v>
      </c>
      <c r="B25" s="11">
        <v>6162909214</v>
      </c>
      <c r="C25" s="11">
        <v>1781423033.7850001</v>
      </c>
      <c r="D25" s="11">
        <v>1190096.8500000001</v>
      </c>
      <c r="E25" s="11">
        <v>571320515</v>
      </c>
      <c r="F25" s="11">
        <v>13570974.335200001</v>
      </c>
      <c r="G25" s="11">
        <v>51761029.871600002</v>
      </c>
      <c r="H25" s="11">
        <v>10618300</v>
      </c>
      <c r="I25" s="11">
        <v>170853896</v>
      </c>
      <c r="J25" s="11" t="s">
        <v>397</v>
      </c>
      <c r="K25" s="11">
        <v>8763647059.8418007</v>
      </c>
    </row>
    <row r="26" spans="1:11" ht="12" customHeight="1">
      <c r="A26" s="2" t="str">
        <f>"Feb "&amp;RIGHT(A6,4)+1</f>
        <v>Feb 2012</v>
      </c>
      <c r="B26" s="11">
        <v>6171740922</v>
      </c>
      <c r="C26" s="11">
        <v>1802643619.105</v>
      </c>
      <c r="D26" s="11">
        <v>1151360.8149999999</v>
      </c>
      <c r="E26" s="11">
        <v>560081678</v>
      </c>
      <c r="F26" s="11">
        <v>13562104.001599999</v>
      </c>
      <c r="G26" s="11">
        <v>37318741.151299998</v>
      </c>
      <c r="H26" s="11">
        <v>11905005</v>
      </c>
      <c r="I26" s="11">
        <v>170853896</v>
      </c>
      <c r="J26" s="11" t="s">
        <v>397</v>
      </c>
      <c r="K26" s="11">
        <v>8769257326.0729008</v>
      </c>
    </row>
    <row r="27" spans="1:11" ht="12" customHeight="1">
      <c r="A27" s="2" t="str">
        <f>"Mar "&amp;RIGHT(A6,4)+1</f>
        <v>Mar 2012</v>
      </c>
      <c r="B27" s="11">
        <v>7169182943</v>
      </c>
      <c r="C27" s="11">
        <v>1963676385.7375</v>
      </c>
      <c r="D27" s="11">
        <v>1167859.9750000001</v>
      </c>
      <c r="E27" s="11">
        <v>839635504</v>
      </c>
      <c r="F27" s="11">
        <v>21860875.3968</v>
      </c>
      <c r="G27" s="11">
        <v>60770490.846299998</v>
      </c>
      <c r="H27" s="11">
        <v>11423449</v>
      </c>
      <c r="I27" s="11">
        <v>170853896</v>
      </c>
      <c r="J27" s="11" t="s">
        <v>397</v>
      </c>
      <c r="K27" s="11">
        <v>10238571403.955601</v>
      </c>
    </row>
    <row r="28" spans="1:11" ht="12" customHeight="1">
      <c r="A28" s="2" t="str">
        <f>"Apr "&amp;RIGHT(A6,4)+1</f>
        <v>Apr 2012</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2012</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2012</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57</v>
      </c>
      <c r="B34" s="13">
        <v>39092907228</v>
      </c>
      <c r="C34" s="13">
        <v>10709845879.182501</v>
      </c>
      <c r="D34" s="13">
        <v>6684885.9550000001</v>
      </c>
      <c r="E34" s="13">
        <v>3493077458</v>
      </c>
      <c r="F34" s="13">
        <v>106550596.81550001</v>
      </c>
      <c r="G34" s="13">
        <v>343557436.06590003</v>
      </c>
      <c r="H34" s="13">
        <v>62571772</v>
      </c>
      <c r="I34" s="13">
        <v>1025123376</v>
      </c>
      <c r="J34" s="13" t="s">
        <v>397</v>
      </c>
      <c r="K34" s="13">
        <v>54840318632.018898</v>
      </c>
    </row>
    <row r="35" spans="1:11" ht="12" customHeight="1">
      <c r="A35" s="14" t="str">
        <f>"Total "&amp;MID(A20,7,LEN(A20)-13)&amp;" Months"</f>
        <v>Total 6 Months</v>
      </c>
      <c r="B35" s="15">
        <v>39092907228</v>
      </c>
      <c r="C35" s="15">
        <v>10709845879.182501</v>
      </c>
      <c r="D35" s="15">
        <v>6684885.9550000001</v>
      </c>
      <c r="E35" s="15">
        <v>3493077458</v>
      </c>
      <c r="F35" s="15">
        <v>106550596.81550001</v>
      </c>
      <c r="G35" s="15">
        <v>343557436.06590003</v>
      </c>
      <c r="H35" s="15">
        <v>62571772</v>
      </c>
      <c r="I35" s="15">
        <v>1025123376</v>
      </c>
      <c r="J35" s="15" t="s">
        <v>397</v>
      </c>
      <c r="K35" s="15">
        <v>54840318632.018898</v>
      </c>
    </row>
    <row r="36" spans="1:11" ht="12" customHeight="1">
      <c r="A36" s="33"/>
      <c r="B36" s="33"/>
      <c r="C36" s="33"/>
      <c r="D36" s="33"/>
      <c r="E36" s="33"/>
      <c r="F36" s="33"/>
      <c r="G36" s="33"/>
      <c r="H36" s="33"/>
      <c r="I36" s="33"/>
      <c r="J36" s="33"/>
      <c r="K36" s="33"/>
    </row>
    <row r="37" spans="1:11" ht="162" customHeight="1">
      <c r="A37" s="36" t="s">
        <v>384</v>
      </c>
      <c r="B37" s="37"/>
      <c r="C37" s="37"/>
      <c r="D37" s="37"/>
      <c r="E37" s="37"/>
      <c r="F37" s="37"/>
      <c r="G37" s="37"/>
      <c r="H37" s="37"/>
      <c r="I37" s="37"/>
      <c r="J37" s="37"/>
      <c r="K37" s="37"/>
    </row>
    <row r="38" spans="1:11" ht="12.75" customHeight="1">
      <c r="A38" s="29"/>
    </row>
    <row r="39" spans="1:11" ht="12.75" customHeight="1">
      <c r="A39" s="29"/>
    </row>
    <row r="40" spans="1:11" ht="12.75" customHeight="1">
      <c r="A40" s="29"/>
    </row>
    <row r="41" spans="1:11" ht="12.75" customHeight="1">
      <c r="A41" s="29"/>
    </row>
    <row r="42" spans="1:11" ht="12.75" customHeight="1">
      <c r="A42" s="29"/>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5">
    <mergeCell ref="A1:J1"/>
    <mergeCell ref="A2:J2"/>
    <mergeCell ref="A3:A4"/>
    <mergeCell ref="B3:B4"/>
    <mergeCell ref="C3:C4"/>
    <mergeCell ref="D3:D4"/>
    <mergeCell ref="E3:F3"/>
    <mergeCell ref="J3:J4"/>
    <mergeCell ref="A37:K37"/>
    <mergeCell ref="A36:K36"/>
    <mergeCell ref="B5:K5"/>
    <mergeCell ref="G3:G4"/>
    <mergeCell ref="H3:H4"/>
    <mergeCell ref="I3:I4"/>
    <mergeCell ref="K3:K4"/>
  </mergeCells>
  <phoneticPr fontId="0" type="noConversion"/>
  <pageMargins left="0.75" right="0.5" top="0.75" bottom="0.5" header="0.5" footer="0.25"/>
  <pageSetup scale="36" orientation="landscape" r:id="rId1"/>
  <headerFooter alignWithMargins="0">
    <oddHeader>&amp;L&amp;C&amp;R</oddHeader>
    <oddFooter>&amp;L&amp;C&amp;R</oddFooter>
  </headerFooter>
</worksheet>
</file>

<file path=xl/worksheets/sheet30.xml><?xml version="1.0" encoding="utf-8"?>
<worksheet xmlns="http://schemas.openxmlformats.org/spreadsheetml/2006/main" xmlns:r="http://schemas.openxmlformats.org/officeDocument/2006/relationships">
  <sheetPr codeName="Sheet33">
    <pageSetUpPr fitToPage="1"/>
  </sheetPr>
  <dimension ref="A1:L200"/>
  <sheetViews>
    <sheetView showGridLines="0" workbookViewId="0">
      <pane activePane="bottomRight" state="frozen"/>
      <selection sqref="A1:K1"/>
    </sheetView>
  </sheetViews>
  <sheetFormatPr defaultRowHeight="12.75"/>
  <cols>
    <col min="1" max="1" width="11.42578125" customWidth="1"/>
    <col min="2" max="7" width="10.85546875" customWidth="1"/>
    <col min="8" max="8" width="12.28515625" customWidth="1"/>
    <col min="9" max="12" width="10.85546875" customWidth="1"/>
  </cols>
  <sheetData>
    <row r="1" spans="1:12" ht="12" customHeight="1">
      <c r="A1" s="42" t="s">
        <v>394</v>
      </c>
      <c r="B1" s="42"/>
      <c r="C1" s="42"/>
      <c r="D1" s="42"/>
      <c r="E1" s="42"/>
      <c r="F1" s="42"/>
      <c r="G1" s="42"/>
      <c r="H1" s="42"/>
      <c r="I1" s="42"/>
      <c r="J1" s="42"/>
      <c r="K1" s="42"/>
      <c r="L1" s="2" t="s">
        <v>395</v>
      </c>
    </row>
    <row r="2" spans="1:12" ht="12" customHeight="1">
      <c r="A2" s="44" t="s">
        <v>249</v>
      </c>
      <c r="B2" s="44"/>
      <c r="C2" s="44"/>
      <c r="D2" s="44"/>
      <c r="E2" s="44"/>
      <c r="F2" s="44"/>
      <c r="G2" s="44"/>
      <c r="H2" s="44"/>
      <c r="I2" s="44"/>
      <c r="J2" s="44"/>
      <c r="K2" s="44"/>
      <c r="L2" s="1"/>
    </row>
    <row r="3" spans="1:12" ht="24" customHeight="1">
      <c r="A3" s="46" t="s">
        <v>52</v>
      </c>
      <c r="B3" s="48" t="s">
        <v>206</v>
      </c>
      <c r="C3" s="54"/>
      <c r="D3" s="54"/>
      <c r="E3" s="54"/>
      <c r="F3" s="49"/>
      <c r="G3" s="38" t="s">
        <v>250</v>
      </c>
      <c r="H3" s="38" t="s">
        <v>251</v>
      </c>
      <c r="I3" s="38" t="s">
        <v>286</v>
      </c>
      <c r="J3" s="38" t="s">
        <v>60</v>
      </c>
      <c r="K3" s="48" t="s">
        <v>248</v>
      </c>
      <c r="L3" s="54"/>
    </row>
    <row r="4" spans="1:12" ht="24" customHeight="1">
      <c r="A4" s="47"/>
      <c r="B4" s="10" t="s">
        <v>159</v>
      </c>
      <c r="C4" s="10" t="s">
        <v>160</v>
      </c>
      <c r="D4" s="10" t="s">
        <v>161</v>
      </c>
      <c r="E4" s="10" t="s">
        <v>164</v>
      </c>
      <c r="F4" s="10" t="s">
        <v>57</v>
      </c>
      <c r="G4" s="39"/>
      <c r="H4" s="39"/>
      <c r="I4" s="39"/>
      <c r="J4" s="39"/>
      <c r="K4" s="10" t="s">
        <v>287</v>
      </c>
      <c r="L4" s="9" t="s">
        <v>164</v>
      </c>
    </row>
    <row r="5" spans="1:12" ht="12" customHeight="1">
      <c r="A5" s="1"/>
      <c r="B5" s="33" t="str">
        <f>REPT("-",48)&amp;" Number "&amp;REPT("-",48)&amp;"   "&amp;REPT("-",60)&amp;" Dollars "&amp;REPT("-",60)</f>
        <v>------------------------------------------------ Number ------------------------------------------------   ------------------------------------------------------------ Dollars ------------------------------------------------------------</v>
      </c>
      <c r="C5" s="33"/>
      <c r="D5" s="33"/>
      <c r="E5" s="33"/>
      <c r="F5" s="33"/>
      <c r="G5" s="33"/>
      <c r="H5" s="33"/>
      <c r="I5" s="33"/>
      <c r="J5" s="33"/>
      <c r="K5" s="33"/>
      <c r="L5" s="33"/>
    </row>
    <row r="6" spans="1:12" ht="12" customHeight="1">
      <c r="A6" s="3" t="s">
        <v>396</v>
      </c>
    </row>
    <row r="7" spans="1:12" ht="12" customHeight="1">
      <c r="A7" s="2" t="str">
        <f>"Oct "&amp;RIGHT(A6,4)-1</f>
        <v>Oct 2010</v>
      </c>
      <c r="B7" s="11">
        <v>2646</v>
      </c>
      <c r="C7" s="11">
        <v>1131</v>
      </c>
      <c r="D7" s="11">
        <v>16562</v>
      </c>
      <c r="E7" s="11">
        <v>560238</v>
      </c>
      <c r="F7" s="11">
        <v>580577</v>
      </c>
      <c r="G7" s="11">
        <v>10392089.8214</v>
      </c>
      <c r="H7" s="11" t="s">
        <v>397</v>
      </c>
      <c r="I7" s="11">
        <v>726864</v>
      </c>
      <c r="J7" s="11">
        <v>11118953.8214</v>
      </c>
      <c r="K7" s="16">
        <v>24.160299999999999</v>
      </c>
      <c r="L7" s="16">
        <v>17.6723</v>
      </c>
    </row>
    <row r="8" spans="1:12" ht="12" customHeight="1">
      <c r="A8" s="2" t="str">
        <f>"Nov "&amp;RIGHT(A6,4)-1</f>
        <v>Nov 2010</v>
      </c>
      <c r="B8" s="11">
        <v>2689</v>
      </c>
      <c r="C8" s="11">
        <v>1141</v>
      </c>
      <c r="D8" s="11">
        <v>16928</v>
      </c>
      <c r="E8" s="11">
        <v>564172</v>
      </c>
      <c r="F8" s="11">
        <v>584930</v>
      </c>
      <c r="G8" s="11">
        <v>10470505.8104</v>
      </c>
      <c r="H8" s="11" t="s">
        <v>397</v>
      </c>
      <c r="I8" s="11">
        <v>726864</v>
      </c>
      <c r="J8" s="11">
        <v>11197369.8104</v>
      </c>
      <c r="K8" s="16">
        <v>23.632400000000001</v>
      </c>
      <c r="L8" s="16">
        <v>17.689499999999999</v>
      </c>
    </row>
    <row r="9" spans="1:12" ht="12" customHeight="1">
      <c r="A9" s="2" t="str">
        <f>"Dec "&amp;RIGHT(A6,4)-1</f>
        <v>Dec 2010</v>
      </c>
      <c r="B9" s="11">
        <v>2488</v>
      </c>
      <c r="C9" s="11">
        <v>1098</v>
      </c>
      <c r="D9" s="11">
        <v>16142</v>
      </c>
      <c r="E9" s="11">
        <v>558151</v>
      </c>
      <c r="F9" s="11">
        <v>577879</v>
      </c>
      <c r="G9" s="11">
        <v>10371340.813200001</v>
      </c>
      <c r="H9" s="11" t="s">
        <v>397</v>
      </c>
      <c r="I9" s="11">
        <v>726864</v>
      </c>
      <c r="J9" s="11">
        <v>11098204.813200001</v>
      </c>
      <c r="K9" s="16">
        <v>24.181999999999999</v>
      </c>
      <c r="L9" s="16">
        <v>17.726900000000001</v>
      </c>
    </row>
    <row r="10" spans="1:12" ht="12" customHeight="1">
      <c r="A10" s="2" t="str">
        <f>"Jan "&amp;RIGHT(A6,4)</f>
        <v>Jan 2011</v>
      </c>
      <c r="B10" s="11">
        <v>2490</v>
      </c>
      <c r="C10" s="11">
        <v>1075</v>
      </c>
      <c r="D10" s="11">
        <v>16209</v>
      </c>
      <c r="E10" s="11">
        <v>559145</v>
      </c>
      <c r="F10" s="11">
        <v>578919</v>
      </c>
      <c r="G10" s="11">
        <v>10713764.225</v>
      </c>
      <c r="H10" s="11" t="s">
        <v>397</v>
      </c>
      <c r="I10" s="11">
        <v>726864</v>
      </c>
      <c r="J10" s="11">
        <v>11440628.225</v>
      </c>
      <c r="K10" s="16">
        <v>23.794599999999999</v>
      </c>
      <c r="L10" s="16">
        <v>18.319500000000001</v>
      </c>
    </row>
    <row r="11" spans="1:12" ht="12" customHeight="1">
      <c r="A11" s="2" t="str">
        <f>"Feb "&amp;RIGHT(A6,4)</f>
        <v>Feb 2011</v>
      </c>
      <c r="B11" s="11">
        <v>2324</v>
      </c>
      <c r="C11" s="11">
        <v>1034</v>
      </c>
      <c r="D11" s="11">
        <v>15263</v>
      </c>
      <c r="E11" s="11">
        <v>558735</v>
      </c>
      <c r="F11" s="11">
        <v>577356</v>
      </c>
      <c r="G11" s="11">
        <v>11101190.533299999</v>
      </c>
      <c r="H11" s="11" t="s">
        <v>397</v>
      </c>
      <c r="I11" s="11">
        <v>726864</v>
      </c>
      <c r="J11" s="11">
        <v>11828054.533299999</v>
      </c>
      <c r="K11" s="16">
        <v>25.2028</v>
      </c>
      <c r="L11" s="16">
        <v>19.028500000000001</v>
      </c>
    </row>
    <row r="12" spans="1:12" ht="12" customHeight="1">
      <c r="A12" s="2" t="str">
        <f>"Mar "&amp;RIGHT(A6,4)</f>
        <v>Mar 2011</v>
      </c>
      <c r="B12" s="11">
        <v>2468</v>
      </c>
      <c r="C12" s="11">
        <v>1014</v>
      </c>
      <c r="D12" s="11">
        <v>15738</v>
      </c>
      <c r="E12" s="11">
        <v>568086</v>
      </c>
      <c r="F12" s="11">
        <v>587306</v>
      </c>
      <c r="G12" s="11">
        <v>12002082.9416</v>
      </c>
      <c r="H12" s="11" t="s">
        <v>397</v>
      </c>
      <c r="I12" s="11">
        <v>726864</v>
      </c>
      <c r="J12" s="11">
        <v>12728946.9416</v>
      </c>
      <c r="K12" s="16">
        <v>26.1557</v>
      </c>
      <c r="L12" s="16">
        <v>20.2423</v>
      </c>
    </row>
    <row r="13" spans="1:12" ht="12" customHeight="1">
      <c r="A13" s="2" t="str">
        <f>"Apr "&amp;RIGHT(A6,4)</f>
        <v>Apr 2011</v>
      </c>
      <c r="B13" s="11">
        <v>2377</v>
      </c>
      <c r="C13" s="11">
        <v>959</v>
      </c>
      <c r="D13" s="11">
        <v>15486</v>
      </c>
      <c r="E13" s="11">
        <v>570271</v>
      </c>
      <c r="F13" s="11">
        <v>589093</v>
      </c>
      <c r="G13" s="11">
        <v>11519548.873299999</v>
      </c>
      <c r="H13" s="11" t="s">
        <v>397</v>
      </c>
      <c r="I13" s="11">
        <v>726864</v>
      </c>
      <c r="J13" s="11">
        <v>12246412.873299999</v>
      </c>
      <c r="K13" s="16">
        <v>25.1967</v>
      </c>
      <c r="L13" s="16">
        <v>19.368500000000001</v>
      </c>
    </row>
    <row r="14" spans="1:12" ht="12" customHeight="1">
      <c r="A14" s="2" t="str">
        <f>"May "&amp;RIGHT(A6,4)</f>
        <v>May 2011</v>
      </c>
      <c r="B14" s="11">
        <v>2441</v>
      </c>
      <c r="C14" s="11">
        <v>1012</v>
      </c>
      <c r="D14" s="11">
        <v>15204</v>
      </c>
      <c r="E14" s="11">
        <v>569565</v>
      </c>
      <c r="F14" s="11">
        <v>588222</v>
      </c>
      <c r="G14" s="11">
        <v>11694887.4334</v>
      </c>
      <c r="H14" s="11" t="s">
        <v>397</v>
      </c>
      <c r="I14" s="11">
        <v>726864</v>
      </c>
      <c r="J14" s="11">
        <v>12421751.4334</v>
      </c>
      <c r="K14" s="16">
        <v>26.143999999999998</v>
      </c>
      <c r="L14" s="16">
        <v>19.676600000000001</v>
      </c>
    </row>
    <row r="15" spans="1:12" ht="12" customHeight="1">
      <c r="A15" s="2" t="str">
        <f>"Jun "&amp;RIGHT(A6,4)</f>
        <v>Jun 2011</v>
      </c>
      <c r="B15" s="11">
        <v>2546</v>
      </c>
      <c r="C15" s="11">
        <v>1029</v>
      </c>
      <c r="D15" s="11">
        <v>15055</v>
      </c>
      <c r="E15" s="11">
        <v>572372</v>
      </c>
      <c r="F15" s="11">
        <v>591002</v>
      </c>
      <c r="G15" s="11">
        <v>11672128.150699999</v>
      </c>
      <c r="H15" s="11" t="s">
        <v>397</v>
      </c>
      <c r="I15" s="11">
        <v>726864</v>
      </c>
      <c r="J15" s="11">
        <v>12398992.150699999</v>
      </c>
      <c r="K15" s="16">
        <v>26.039100000000001</v>
      </c>
      <c r="L15" s="16">
        <v>19.545000000000002</v>
      </c>
    </row>
    <row r="16" spans="1:12" ht="12" customHeight="1">
      <c r="A16" s="2" t="str">
        <f>"Jul "&amp;RIGHT(A6,4)</f>
        <v>Jul 2011</v>
      </c>
      <c r="B16" s="11">
        <v>2336</v>
      </c>
      <c r="C16" s="11">
        <v>1009</v>
      </c>
      <c r="D16" s="11">
        <v>14933</v>
      </c>
      <c r="E16" s="11">
        <v>578489</v>
      </c>
      <c r="F16" s="11">
        <v>596767</v>
      </c>
      <c r="G16" s="11">
        <v>13570197.8357</v>
      </c>
      <c r="H16" s="11" t="s">
        <v>397</v>
      </c>
      <c r="I16" s="11">
        <v>726864</v>
      </c>
      <c r="J16" s="11">
        <v>14297061.8357</v>
      </c>
      <c r="K16" s="16">
        <v>28.744</v>
      </c>
      <c r="L16" s="16">
        <v>22.549800000000001</v>
      </c>
    </row>
    <row r="17" spans="1:12" ht="12" customHeight="1">
      <c r="A17" s="2" t="str">
        <f>"Aug "&amp;RIGHT(A6,4)</f>
        <v>Aug 2011</v>
      </c>
      <c r="B17" s="11">
        <v>2554</v>
      </c>
      <c r="C17" s="11">
        <v>1116</v>
      </c>
      <c r="D17" s="11">
        <v>15273</v>
      </c>
      <c r="E17" s="11">
        <v>583714</v>
      </c>
      <c r="F17" s="11">
        <v>602657</v>
      </c>
      <c r="G17" s="11">
        <v>13962171.464400001</v>
      </c>
      <c r="H17" s="11" t="s">
        <v>397</v>
      </c>
      <c r="I17" s="11">
        <v>726864</v>
      </c>
      <c r="J17" s="11">
        <v>14689035.464400001</v>
      </c>
      <c r="K17" s="16">
        <v>28.4664</v>
      </c>
      <c r="L17" s="16">
        <v>22.995699999999999</v>
      </c>
    </row>
    <row r="18" spans="1:12" ht="12" customHeight="1">
      <c r="A18" s="2" t="str">
        <f>"Sep "&amp;RIGHT(A6,4)</f>
        <v>Sep 2011</v>
      </c>
      <c r="B18" s="11">
        <v>2454</v>
      </c>
      <c r="C18" s="11">
        <v>1044</v>
      </c>
      <c r="D18" s="11">
        <v>15482</v>
      </c>
      <c r="E18" s="11">
        <v>583229</v>
      </c>
      <c r="F18" s="11">
        <v>602209</v>
      </c>
      <c r="G18" s="11">
        <v>11082372.1664</v>
      </c>
      <c r="H18" s="11">
        <v>40975333</v>
      </c>
      <c r="I18" s="11">
        <v>726869</v>
      </c>
      <c r="J18" s="11">
        <v>52784574.1664</v>
      </c>
      <c r="K18" s="16">
        <v>22.332799999999999</v>
      </c>
      <c r="L18" s="16">
        <v>18.274999999999999</v>
      </c>
    </row>
    <row r="19" spans="1:12" ht="12" customHeight="1">
      <c r="A19" s="12" t="s">
        <v>57</v>
      </c>
      <c r="B19" s="13">
        <v>2484.4167000000002</v>
      </c>
      <c r="C19" s="13">
        <v>1055.1667</v>
      </c>
      <c r="D19" s="13">
        <v>15689.5833</v>
      </c>
      <c r="E19" s="13">
        <v>568847.25</v>
      </c>
      <c r="F19" s="13">
        <v>588076.41669999994</v>
      </c>
      <c r="G19" s="13">
        <v>138552280.0688</v>
      </c>
      <c r="H19" s="13">
        <v>40975333</v>
      </c>
      <c r="I19" s="13">
        <v>8722373</v>
      </c>
      <c r="J19" s="13">
        <v>188249986.0688</v>
      </c>
      <c r="K19" s="17">
        <v>25.296500000000002</v>
      </c>
      <c r="L19" s="17">
        <v>19.4421</v>
      </c>
    </row>
    <row r="20" spans="1:12" ht="12" customHeight="1">
      <c r="A20" s="14" t="s">
        <v>398</v>
      </c>
      <c r="B20" s="15">
        <v>1258.75</v>
      </c>
      <c r="C20" s="15">
        <v>541.08330000000001</v>
      </c>
      <c r="D20" s="15">
        <v>8070.1666999999998</v>
      </c>
      <c r="E20" s="15">
        <v>280710.5833</v>
      </c>
      <c r="F20" s="15">
        <v>290580.5833</v>
      </c>
      <c r="G20" s="15">
        <v>65050974.144900002</v>
      </c>
      <c r="H20" s="15" t="s">
        <v>397</v>
      </c>
      <c r="I20" s="15">
        <v>4361184</v>
      </c>
      <c r="J20" s="15">
        <v>69412158.144899994</v>
      </c>
      <c r="K20" s="18">
        <v>24.498000000000001</v>
      </c>
      <c r="L20" s="18">
        <v>18.45</v>
      </c>
    </row>
    <row r="21" spans="1:12" ht="12" customHeight="1">
      <c r="A21" s="3" t="str">
        <f>"FY "&amp;RIGHT(A6,4)+1</f>
        <v>FY 2012</v>
      </c>
    </row>
    <row r="22" spans="1:12" ht="12" customHeight="1">
      <c r="A22" s="2" t="str">
        <f>"Oct "&amp;RIGHT(A6,4)</f>
        <v>Oct 2011</v>
      </c>
      <c r="B22" s="11">
        <v>2463</v>
      </c>
      <c r="C22" s="11">
        <v>1016</v>
      </c>
      <c r="D22" s="11">
        <v>14918</v>
      </c>
      <c r="E22" s="11">
        <v>584602</v>
      </c>
      <c r="F22" s="11">
        <v>602999</v>
      </c>
      <c r="G22" s="11">
        <v>10878038.8156</v>
      </c>
      <c r="H22" s="11" t="s">
        <v>397</v>
      </c>
      <c r="I22" s="11">
        <v>873896</v>
      </c>
      <c r="J22" s="11">
        <v>11751934.8156</v>
      </c>
      <c r="K22" s="16">
        <v>22.1204</v>
      </c>
      <c r="L22" s="16">
        <v>17.9115</v>
      </c>
    </row>
    <row r="23" spans="1:12" ht="12" customHeight="1">
      <c r="A23" s="2" t="str">
        <f>"Nov "&amp;RIGHT(A6,4)</f>
        <v>Nov 2011</v>
      </c>
      <c r="B23" s="11">
        <v>2525</v>
      </c>
      <c r="C23" s="11">
        <v>1051</v>
      </c>
      <c r="D23" s="11">
        <v>15212</v>
      </c>
      <c r="E23" s="11">
        <v>586190</v>
      </c>
      <c r="F23" s="11">
        <v>604978</v>
      </c>
      <c r="G23" s="11">
        <v>11179579.5229</v>
      </c>
      <c r="H23" s="11" t="s">
        <v>397</v>
      </c>
      <c r="I23" s="11">
        <v>873896</v>
      </c>
      <c r="J23" s="11">
        <v>12053475.5229</v>
      </c>
      <c r="K23" s="16">
        <v>22.689299999999999</v>
      </c>
      <c r="L23" s="16">
        <v>18.3444</v>
      </c>
    </row>
    <row r="24" spans="1:12" ht="12" customHeight="1">
      <c r="A24" s="2" t="str">
        <f>"Dec "&amp;RIGHT(A6,4)</f>
        <v>Dec 2011</v>
      </c>
      <c r="B24" s="11">
        <v>2424</v>
      </c>
      <c r="C24" s="11">
        <v>1211</v>
      </c>
      <c r="D24" s="11">
        <v>14450</v>
      </c>
      <c r="E24" s="11">
        <v>581255</v>
      </c>
      <c r="F24" s="11">
        <v>599340</v>
      </c>
      <c r="G24" s="11">
        <v>12101663.9934</v>
      </c>
      <c r="H24" s="11">
        <v>20775672.75</v>
      </c>
      <c r="I24" s="11">
        <v>873896</v>
      </c>
      <c r="J24" s="11">
        <v>33751232.7434</v>
      </c>
      <c r="K24" s="16">
        <v>26.021999999999998</v>
      </c>
      <c r="L24" s="16">
        <v>20.010200000000001</v>
      </c>
    </row>
    <row r="25" spans="1:12" ht="12" customHeight="1">
      <c r="A25" s="2" t="str">
        <f>"Jan "&amp;RIGHT(A6,4)+1</f>
        <v>Jan 2012</v>
      </c>
      <c r="B25" s="11">
        <v>2562</v>
      </c>
      <c r="C25" s="11">
        <v>1171</v>
      </c>
      <c r="D25" s="11">
        <v>14695</v>
      </c>
      <c r="E25" s="11">
        <v>577708</v>
      </c>
      <c r="F25" s="11">
        <v>596136</v>
      </c>
      <c r="G25" s="11">
        <v>12697078.335200001</v>
      </c>
      <c r="H25" s="11" t="s">
        <v>397</v>
      </c>
      <c r="I25" s="11">
        <v>873896</v>
      </c>
      <c r="J25" s="11">
        <v>13570974.335200001</v>
      </c>
      <c r="K25" s="16">
        <v>26.010999999999999</v>
      </c>
      <c r="L25" s="16">
        <v>21.148700000000002</v>
      </c>
    </row>
    <row r="26" spans="1:12" ht="12" customHeight="1">
      <c r="A26" s="2" t="str">
        <f>"Feb "&amp;RIGHT(A6,4)+1</f>
        <v>Feb 2012</v>
      </c>
      <c r="B26" s="11">
        <v>2449</v>
      </c>
      <c r="C26" s="11">
        <v>1019</v>
      </c>
      <c r="D26" s="11">
        <v>14025</v>
      </c>
      <c r="E26" s="11">
        <v>576221</v>
      </c>
      <c r="F26" s="11">
        <v>593714</v>
      </c>
      <c r="G26" s="11">
        <v>12688208.001599999</v>
      </c>
      <c r="H26" s="11" t="s">
        <v>397</v>
      </c>
      <c r="I26" s="11">
        <v>873896</v>
      </c>
      <c r="J26" s="11">
        <v>13562104.001599999</v>
      </c>
      <c r="K26" s="16">
        <v>26.4709</v>
      </c>
      <c r="L26" s="16">
        <v>21.216100000000001</v>
      </c>
    </row>
    <row r="27" spans="1:12" ht="12" customHeight="1">
      <c r="A27" s="2" t="str">
        <f>"Mar "&amp;RIGHT(A6,4)+1</f>
        <v>Mar 2012</v>
      </c>
      <c r="B27" s="11">
        <v>2477</v>
      </c>
      <c r="C27" s="11">
        <v>1068</v>
      </c>
      <c r="D27" s="11">
        <v>13949</v>
      </c>
      <c r="E27" s="11">
        <v>575030</v>
      </c>
      <c r="F27" s="11">
        <v>592524</v>
      </c>
      <c r="G27" s="11">
        <v>12996013.6468</v>
      </c>
      <c r="H27" s="11">
        <v>7990965.75</v>
      </c>
      <c r="I27" s="11">
        <v>873896</v>
      </c>
      <c r="J27" s="11">
        <v>21860875.3968</v>
      </c>
      <c r="K27" s="16">
        <v>27.174299999999999</v>
      </c>
      <c r="L27" s="16">
        <v>21.773900000000001</v>
      </c>
    </row>
    <row r="28" spans="1:12" ht="12" customHeight="1">
      <c r="A28" s="2" t="str">
        <f>"Apr "&amp;RIGHT(A6,4)+1</f>
        <v>Apr 2012</v>
      </c>
      <c r="B28" s="11" t="s">
        <v>397</v>
      </c>
      <c r="C28" s="11" t="s">
        <v>397</v>
      </c>
      <c r="D28" s="11" t="s">
        <v>397</v>
      </c>
      <c r="E28" s="11" t="s">
        <v>397</v>
      </c>
      <c r="F28" s="11" t="s">
        <v>397</v>
      </c>
      <c r="G28" s="11" t="s">
        <v>397</v>
      </c>
      <c r="H28" s="11" t="s">
        <v>397</v>
      </c>
      <c r="I28" s="11" t="s">
        <v>397</v>
      </c>
      <c r="J28" s="11" t="s">
        <v>397</v>
      </c>
      <c r="K28" s="16" t="s">
        <v>397</v>
      </c>
      <c r="L28" s="16" t="s">
        <v>397</v>
      </c>
    </row>
    <row r="29" spans="1:12" ht="12" customHeight="1">
      <c r="A29" s="2" t="str">
        <f>"May "&amp;RIGHT(A6,4)+1</f>
        <v>May 2012</v>
      </c>
      <c r="B29" s="11" t="s">
        <v>397</v>
      </c>
      <c r="C29" s="11" t="s">
        <v>397</v>
      </c>
      <c r="D29" s="11" t="s">
        <v>397</v>
      </c>
      <c r="E29" s="11" t="s">
        <v>397</v>
      </c>
      <c r="F29" s="11" t="s">
        <v>397</v>
      </c>
      <c r="G29" s="11" t="s">
        <v>397</v>
      </c>
      <c r="H29" s="11" t="s">
        <v>397</v>
      </c>
      <c r="I29" s="11" t="s">
        <v>397</v>
      </c>
      <c r="J29" s="11" t="s">
        <v>397</v>
      </c>
      <c r="K29" s="16" t="s">
        <v>397</v>
      </c>
      <c r="L29" s="16" t="s">
        <v>397</v>
      </c>
    </row>
    <row r="30" spans="1:12" ht="12" customHeight="1">
      <c r="A30" s="2" t="str">
        <f>"Jun "&amp;RIGHT(A6,4)+1</f>
        <v>Jun 2012</v>
      </c>
      <c r="B30" s="11" t="s">
        <v>397</v>
      </c>
      <c r="C30" s="11" t="s">
        <v>397</v>
      </c>
      <c r="D30" s="11" t="s">
        <v>397</v>
      </c>
      <c r="E30" s="11" t="s">
        <v>397</v>
      </c>
      <c r="F30" s="11" t="s">
        <v>397</v>
      </c>
      <c r="G30" s="11" t="s">
        <v>397</v>
      </c>
      <c r="H30" s="11" t="s">
        <v>397</v>
      </c>
      <c r="I30" s="11" t="s">
        <v>397</v>
      </c>
      <c r="J30" s="11" t="s">
        <v>397</v>
      </c>
      <c r="K30" s="16" t="s">
        <v>397</v>
      </c>
      <c r="L30" s="16" t="s">
        <v>397</v>
      </c>
    </row>
    <row r="31" spans="1:12" ht="12" customHeight="1">
      <c r="A31" s="2" t="str">
        <f>"Jul "&amp;RIGHT(A6,4)+1</f>
        <v>Jul 2012</v>
      </c>
      <c r="B31" s="11" t="s">
        <v>397</v>
      </c>
      <c r="C31" s="11" t="s">
        <v>397</v>
      </c>
      <c r="D31" s="11" t="s">
        <v>397</v>
      </c>
      <c r="E31" s="11" t="s">
        <v>397</v>
      </c>
      <c r="F31" s="11" t="s">
        <v>397</v>
      </c>
      <c r="G31" s="11" t="s">
        <v>397</v>
      </c>
      <c r="H31" s="11" t="s">
        <v>397</v>
      </c>
      <c r="I31" s="11" t="s">
        <v>397</v>
      </c>
      <c r="J31" s="11" t="s">
        <v>397</v>
      </c>
      <c r="K31" s="16" t="s">
        <v>397</v>
      </c>
      <c r="L31" s="16" t="s">
        <v>397</v>
      </c>
    </row>
    <row r="32" spans="1:12" ht="12" customHeight="1">
      <c r="A32" s="2" t="str">
        <f>"Aug "&amp;RIGHT(A6,4)+1</f>
        <v>Aug 2012</v>
      </c>
      <c r="B32" s="11" t="s">
        <v>397</v>
      </c>
      <c r="C32" s="11" t="s">
        <v>397</v>
      </c>
      <c r="D32" s="11" t="s">
        <v>397</v>
      </c>
      <c r="E32" s="11" t="s">
        <v>397</v>
      </c>
      <c r="F32" s="11" t="s">
        <v>397</v>
      </c>
      <c r="G32" s="11" t="s">
        <v>397</v>
      </c>
      <c r="H32" s="11" t="s">
        <v>397</v>
      </c>
      <c r="I32" s="11" t="s">
        <v>397</v>
      </c>
      <c r="J32" s="11" t="s">
        <v>397</v>
      </c>
      <c r="K32" s="16" t="s">
        <v>397</v>
      </c>
      <c r="L32" s="16" t="s">
        <v>397</v>
      </c>
    </row>
    <row r="33" spans="1:12" ht="12" customHeight="1">
      <c r="A33" s="2" t="str">
        <f>"Sep "&amp;RIGHT(A6,4)+1</f>
        <v>Sep 2012</v>
      </c>
      <c r="B33" s="11" t="s">
        <v>397</v>
      </c>
      <c r="C33" s="11" t="s">
        <v>397</v>
      </c>
      <c r="D33" s="11" t="s">
        <v>397</v>
      </c>
      <c r="E33" s="11" t="s">
        <v>397</v>
      </c>
      <c r="F33" s="11" t="s">
        <v>397</v>
      </c>
      <c r="G33" s="11" t="s">
        <v>397</v>
      </c>
      <c r="H33" s="11" t="s">
        <v>397</v>
      </c>
      <c r="I33" s="11" t="s">
        <v>397</v>
      </c>
      <c r="J33" s="11" t="s">
        <v>397</v>
      </c>
      <c r="K33" s="16" t="s">
        <v>397</v>
      </c>
      <c r="L33" s="16" t="s">
        <v>397</v>
      </c>
    </row>
    <row r="34" spans="1:12" ht="12" customHeight="1">
      <c r="A34" s="12" t="s">
        <v>57</v>
      </c>
      <c r="B34" s="13">
        <v>2483.3332999999998</v>
      </c>
      <c r="C34" s="13">
        <v>1089.3333</v>
      </c>
      <c r="D34" s="13">
        <v>14541.5</v>
      </c>
      <c r="E34" s="13">
        <v>580167.66669999994</v>
      </c>
      <c r="F34" s="13">
        <v>598281.83330000006</v>
      </c>
      <c r="G34" s="13">
        <v>72540582.315500006</v>
      </c>
      <c r="H34" s="13">
        <v>28766638.5</v>
      </c>
      <c r="I34" s="13">
        <v>5243376</v>
      </c>
      <c r="J34" s="13">
        <v>106550596.81550001</v>
      </c>
      <c r="K34" s="17">
        <v>25.0413</v>
      </c>
      <c r="L34" s="17">
        <v>20.057099999999998</v>
      </c>
    </row>
    <row r="35" spans="1:12" ht="12" customHeight="1">
      <c r="A35" s="14" t="str">
        <f>"Total "&amp;MID(A20,7,LEN(A20)-13)&amp;" Months"</f>
        <v>Total 6 Months</v>
      </c>
      <c r="B35" s="15">
        <v>2483.3332999999998</v>
      </c>
      <c r="C35" s="15">
        <v>1089.3333</v>
      </c>
      <c r="D35" s="15">
        <v>14541.5</v>
      </c>
      <c r="E35" s="15">
        <v>580167.66669999994</v>
      </c>
      <c r="F35" s="15">
        <v>598281.83330000006</v>
      </c>
      <c r="G35" s="15">
        <v>72540582.315500006</v>
      </c>
      <c r="H35" s="15">
        <v>28766638.5</v>
      </c>
      <c r="I35" s="15">
        <v>5243376</v>
      </c>
      <c r="J35" s="15">
        <v>106550596.81550001</v>
      </c>
      <c r="K35" s="18">
        <v>25.0413</v>
      </c>
      <c r="L35" s="18">
        <v>20.057099999999998</v>
      </c>
    </row>
    <row r="36" spans="1:12" ht="12" customHeight="1">
      <c r="A36" s="33"/>
      <c r="B36" s="33"/>
      <c r="C36" s="33"/>
      <c r="D36" s="33"/>
      <c r="E36" s="33"/>
      <c r="F36" s="33"/>
      <c r="G36" s="33"/>
      <c r="H36" s="33"/>
      <c r="I36" s="33"/>
      <c r="J36" s="33"/>
    </row>
    <row r="37" spans="1:12" ht="81" customHeight="1">
      <c r="A37" s="53" t="s">
        <v>372</v>
      </c>
      <c r="B37" s="53"/>
      <c r="C37" s="53"/>
      <c r="D37" s="53"/>
      <c r="E37" s="53"/>
      <c r="F37" s="53"/>
      <c r="G37" s="53"/>
      <c r="H37" s="53"/>
      <c r="I37" s="53"/>
      <c r="J37" s="53"/>
      <c r="K37" s="53"/>
      <c r="L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2">
    <mergeCell ref="B5:L5"/>
    <mergeCell ref="A36:J36"/>
    <mergeCell ref="A37:L37"/>
    <mergeCell ref="A1:K1"/>
    <mergeCell ref="A2:K2"/>
    <mergeCell ref="A3:A4"/>
    <mergeCell ref="B3:F3"/>
    <mergeCell ref="G3:G4"/>
    <mergeCell ref="H3:H4"/>
    <mergeCell ref="J3:J4"/>
    <mergeCell ref="K3:L3"/>
    <mergeCell ref="I3:I4"/>
  </mergeCells>
  <phoneticPr fontId="0" type="noConversion"/>
  <pageMargins left="0.75" right="0.5" top="0.75" bottom="0.5" header="0.5" footer="0.25"/>
  <pageSetup scale="37" orientation="landscape" r:id="rId1"/>
  <headerFooter alignWithMargins="0">
    <oddHeader>&amp;L&amp;C&amp;R</oddHeader>
    <oddFooter>&amp;L&amp;C&amp;R</oddFooter>
  </headerFooter>
</worksheet>
</file>

<file path=xl/worksheets/sheet31.xml><?xml version="1.0" encoding="utf-8"?>
<worksheet xmlns="http://schemas.openxmlformats.org/spreadsheetml/2006/main" xmlns:r="http://schemas.openxmlformats.org/officeDocument/2006/relationships">
  <sheetPr codeName="Sheet34">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394</v>
      </c>
      <c r="B1" s="42"/>
      <c r="C1" s="42"/>
      <c r="D1" s="42"/>
      <c r="E1" s="42"/>
      <c r="F1" s="42"/>
      <c r="G1" s="42"/>
      <c r="H1" s="42"/>
      <c r="I1" s="2" t="s">
        <v>395</v>
      </c>
    </row>
    <row r="2" spans="1:9" ht="12" customHeight="1">
      <c r="A2" s="44" t="s">
        <v>252</v>
      </c>
      <c r="B2" s="44"/>
      <c r="C2" s="44"/>
      <c r="D2" s="44"/>
      <c r="E2" s="44"/>
      <c r="F2" s="44"/>
      <c r="G2" s="44"/>
      <c r="H2" s="44"/>
      <c r="I2" s="1"/>
    </row>
    <row r="3" spans="1:9" ht="24" customHeight="1">
      <c r="A3" s="46" t="s">
        <v>52</v>
      </c>
      <c r="B3" s="48" t="s">
        <v>209</v>
      </c>
      <c r="C3" s="54"/>
      <c r="D3" s="49"/>
      <c r="E3" s="38" t="s">
        <v>250</v>
      </c>
      <c r="F3" s="38" t="s">
        <v>165</v>
      </c>
      <c r="G3" s="38" t="s">
        <v>288</v>
      </c>
      <c r="H3" s="38" t="s">
        <v>166</v>
      </c>
      <c r="I3" s="40" t="s">
        <v>60</v>
      </c>
    </row>
    <row r="4" spans="1:9" ht="24" customHeight="1">
      <c r="A4" s="47"/>
      <c r="B4" s="10" t="s">
        <v>167</v>
      </c>
      <c r="C4" s="10" t="s">
        <v>168</v>
      </c>
      <c r="D4" s="10" t="s">
        <v>57</v>
      </c>
      <c r="E4" s="39"/>
      <c r="F4" s="39"/>
      <c r="G4" s="39"/>
      <c r="H4" s="39"/>
      <c r="I4" s="41"/>
    </row>
    <row r="5" spans="1:9" ht="12" customHeight="1">
      <c r="A5" s="1"/>
      <c r="B5" s="33" t="str">
        <f>REPT("-",29)&amp;" Number "&amp;REPT("-",28)&amp;"   "&amp;REPT("-",54)&amp;" Dollars "&amp;REPT("-",53)</f>
        <v>----------------------------- Number ----------------------------   ------------------------------------------------------ Dollars -----------------------------------------------------</v>
      </c>
      <c r="C5" s="33"/>
      <c r="D5" s="33"/>
      <c r="E5" s="33"/>
      <c r="F5" s="33"/>
      <c r="G5" s="33"/>
      <c r="H5" s="33"/>
      <c r="I5" s="33"/>
    </row>
    <row r="6" spans="1:9" ht="12" customHeight="1">
      <c r="A6" s="3" t="s">
        <v>396</v>
      </c>
    </row>
    <row r="7" spans="1:9" ht="12" customHeight="1">
      <c r="A7" s="2" t="str">
        <f>"Oct "&amp;RIGHT(A6,4)-1</f>
        <v>Oct 2010</v>
      </c>
      <c r="B7" s="11" t="s">
        <v>397</v>
      </c>
      <c r="C7" s="11">
        <v>79827</v>
      </c>
      <c r="D7" s="11">
        <v>79827</v>
      </c>
      <c r="E7" s="11">
        <v>3650415.2218999998</v>
      </c>
      <c r="F7" s="11" t="s">
        <v>397</v>
      </c>
      <c r="G7" s="11">
        <v>789984</v>
      </c>
      <c r="H7" s="11" t="s">
        <v>397</v>
      </c>
      <c r="I7" s="11">
        <v>4440399.2219000002</v>
      </c>
    </row>
    <row r="8" spans="1:9" ht="12" customHeight="1">
      <c r="A8" s="2" t="str">
        <f>"Nov "&amp;RIGHT(A6,4)-1</f>
        <v>Nov 2010</v>
      </c>
      <c r="B8" s="11" t="s">
        <v>397</v>
      </c>
      <c r="C8" s="11">
        <v>79093</v>
      </c>
      <c r="D8" s="11">
        <v>79093</v>
      </c>
      <c r="E8" s="11">
        <v>3755286.1518999999</v>
      </c>
      <c r="F8" s="11" t="s">
        <v>397</v>
      </c>
      <c r="G8" s="11">
        <v>789984</v>
      </c>
      <c r="H8" s="11" t="s">
        <v>397</v>
      </c>
      <c r="I8" s="11">
        <v>4545270.1518999999</v>
      </c>
    </row>
    <row r="9" spans="1:9" ht="12" customHeight="1">
      <c r="A9" s="2" t="str">
        <f>"Dec "&amp;RIGHT(A6,4)-1</f>
        <v>Dec 2010</v>
      </c>
      <c r="B9" s="11" t="s">
        <v>397</v>
      </c>
      <c r="C9" s="11">
        <v>76377</v>
      </c>
      <c r="D9" s="11">
        <v>76377</v>
      </c>
      <c r="E9" s="11">
        <v>3651785.3273</v>
      </c>
      <c r="F9" s="11" t="s">
        <v>397</v>
      </c>
      <c r="G9" s="11">
        <v>789984</v>
      </c>
      <c r="H9" s="11" t="s">
        <v>397</v>
      </c>
      <c r="I9" s="11">
        <v>12353630.327299999</v>
      </c>
    </row>
    <row r="10" spans="1:9" ht="12" customHeight="1">
      <c r="A10" s="2" t="str">
        <f>"Jan "&amp;RIGHT(A6,4)</f>
        <v>Jan 2011</v>
      </c>
      <c r="B10" s="11" t="s">
        <v>397</v>
      </c>
      <c r="C10" s="11">
        <v>79726</v>
      </c>
      <c r="D10" s="11">
        <v>79726</v>
      </c>
      <c r="E10" s="11">
        <v>3853358.1664999998</v>
      </c>
      <c r="F10" s="11" t="s">
        <v>397</v>
      </c>
      <c r="G10" s="11">
        <v>789984</v>
      </c>
      <c r="H10" s="11" t="s">
        <v>397</v>
      </c>
      <c r="I10" s="11">
        <v>4643342.1665000003</v>
      </c>
    </row>
    <row r="11" spans="1:9" ht="12" customHeight="1">
      <c r="A11" s="2" t="str">
        <f>"Feb "&amp;RIGHT(A6,4)</f>
        <v>Feb 2011</v>
      </c>
      <c r="B11" s="11" t="s">
        <v>397</v>
      </c>
      <c r="C11" s="11">
        <v>70526</v>
      </c>
      <c r="D11" s="11">
        <v>70526</v>
      </c>
      <c r="E11" s="11">
        <v>3532502.9709000001</v>
      </c>
      <c r="F11" s="11" t="s">
        <v>397</v>
      </c>
      <c r="G11" s="11">
        <v>789984</v>
      </c>
      <c r="H11" s="11" t="s">
        <v>397</v>
      </c>
      <c r="I11" s="11">
        <v>4322486.9709000001</v>
      </c>
    </row>
    <row r="12" spans="1:9" ht="12" customHeight="1">
      <c r="A12" s="2" t="str">
        <f>"Mar "&amp;RIGHT(A6,4)</f>
        <v>Mar 2011</v>
      </c>
      <c r="B12" s="11" t="s">
        <v>397</v>
      </c>
      <c r="C12" s="11">
        <v>77928</v>
      </c>
      <c r="D12" s="11">
        <v>77928</v>
      </c>
      <c r="E12" s="11">
        <v>3987877.9482999998</v>
      </c>
      <c r="F12" s="11" t="s">
        <v>397</v>
      </c>
      <c r="G12" s="11">
        <v>789984</v>
      </c>
      <c r="H12" s="11" t="s">
        <v>397</v>
      </c>
      <c r="I12" s="11">
        <v>11829960.9483</v>
      </c>
    </row>
    <row r="13" spans="1:9" ht="12" customHeight="1">
      <c r="A13" s="2" t="str">
        <f>"Apr "&amp;RIGHT(A6,4)</f>
        <v>Apr 2011</v>
      </c>
      <c r="B13" s="11" t="s">
        <v>397</v>
      </c>
      <c r="C13" s="11">
        <v>76650</v>
      </c>
      <c r="D13" s="11">
        <v>76650</v>
      </c>
      <c r="E13" s="11">
        <v>3844845.3895</v>
      </c>
      <c r="F13" s="11" t="s">
        <v>397</v>
      </c>
      <c r="G13" s="11">
        <v>789984</v>
      </c>
      <c r="H13" s="11" t="s">
        <v>397</v>
      </c>
      <c r="I13" s="11">
        <v>4634829.3894999996</v>
      </c>
    </row>
    <row r="14" spans="1:9" ht="12" customHeight="1">
      <c r="A14" s="2" t="str">
        <f>"May "&amp;RIGHT(A6,4)</f>
        <v>May 2011</v>
      </c>
      <c r="B14" s="11" t="s">
        <v>397</v>
      </c>
      <c r="C14" s="11">
        <v>75960</v>
      </c>
      <c r="D14" s="11">
        <v>75960</v>
      </c>
      <c r="E14" s="11">
        <v>3892792.4377000001</v>
      </c>
      <c r="F14" s="11" t="s">
        <v>397</v>
      </c>
      <c r="G14" s="11">
        <v>789984</v>
      </c>
      <c r="H14" s="11" t="s">
        <v>397</v>
      </c>
      <c r="I14" s="11">
        <v>4682776.4376999997</v>
      </c>
    </row>
    <row r="15" spans="1:9" ht="12" customHeight="1">
      <c r="A15" s="2" t="str">
        <f>"Jun "&amp;RIGHT(A6,4)</f>
        <v>Jun 2011</v>
      </c>
      <c r="B15" s="11" t="s">
        <v>397</v>
      </c>
      <c r="C15" s="11">
        <v>78799</v>
      </c>
      <c r="D15" s="11">
        <v>78799</v>
      </c>
      <c r="E15" s="11">
        <v>4071911.5173999998</v>
      </c>
      <c r="F15" s="11" t="s">
        <v>397</v>
      </c>
      <c r="G15" s="11">
        <v>789984</v>
      </c>
      <c r="H15" s="11" t="s">
        <v>397</v>
      </c>
      <c r="I15" s="11">
        <v>14586705.5174</v>
      </c>
    </row>
    <row r="16" spans="1:9" ht="12" customHeight="1">
      <c r="A16" s="2" t="str">
        <f>"Jul "&amp;RIGHT(A6,4)</f>
        <v>Jul 2011</v>
      </c>
      <c r="B16" s="11" t="s">
        <v>397</v>
      </c>
      <c r="C16" s="11">
        <v>79305</v>
      </c>
      <c r="D16" s="11">
        <v>79305</v>
      </c>
      <c r="E16" s="11">
        <v>4317241.3909999998</v>
      </c>
      <c r="F16" s="11" t="s">
        <v>397</v>
      </c>
      <c r="G16" s="11">
        <v>789984</v>
      </c>
      <c r="H16" s="11" t="s">
        <v>397</v>
      </c>
      <c r="I16" s="11">
        <v>5107225.3909999998</v>
      </c>
    </row>
    <row r="17" spans="1:9" ht="12" customHeight="1">
      <c r="A17" s="2" t="str">
        <f>"Aug "&amp;RIGHT(A6,4)</f>
        <v>Aug 2011</v>
      </c>
      <c r="B17" s="11" t="s">
        <v>397</v>
      </c>
      <c r="C17" s="11">
        <v>79887</v>
      </c>
      <c r="D17" s="11">
        <v>79887</v>
      </c>
      <c r="E17" s="11">
        <v>4342661.4084999999</v>
      </c>
      <c r="F17" s="11" t="s">
        <v>397</v>
      </c>
      <c r="G17" s="11">
        <v>789984</v>
      </c>
      <c r="H17" s="11" t="s">
        <v>397</v>
      </c>
      <c r="I17" s="11">
        <v>5132645.4084999999</v>
      </c>
    </row>
    <row r="18" spans="1:9" ht="12" customHeight="1">
      <c r="A18" s="2" t="str">
        <f>"Sep "&amp;RIGHT(A6,4)</f>
        <v>Sep 2011</v>
      </c>
      <c r="B18" s="11" t="s">
        <v>397</v>
      </c>
      <c r="C18" s="11">
        <v>79847</v>
      </c>
      <c r="D18" s="11">
        <v>79847</v>
      </c>
      <c r="E18" s="11">
        <v>4467649.0723000001</v>
      </c>
      <c r="F18" s="11">
        <v>36337416</v>
      </c>
      <c r="G18" s="11">
        <v>789984</v>
      </c>
      <c r="H18" s="11">
        <v>285543</v>
      </c>
      <c r="I18" s="11">
        <v>17191822.072299998</v>
      </c>
    </row>
    <row r="19" spans="1:9" ht="12" customHeight="1">
      <c r="A19" s="12" t="s">
        <v>57</v>
      </c>
      <c r="B19" s="13" t="s">
        <v>397</v>
      </c>
      <c r="C19" s="13">
        <v>77827.083299999998</v>
      </c>
      <c r="D19" s="13">
        <v>77827.083299999998</v>
      </c>
      <c r="E19" s="13">
        <v>47368327.003200002</v>
      </c>
      <c r="F19" s="13">
        <v>36337416</v>
      </c>
      <c r="G19" s="13">
        <v>9479808</v>
      </c>
      <c r="H19" s="13">
        <v>285543</v>
      </c>
      <c r="I19" s="13">
        <v>93471094.003199995</v>
      </c>
    </row>
    <row r="20" spans="1:9" ht="12" customHeight="1">
      <c r="A20" s="14" t="s">
        <v>398</v>
      </c>
      <c r="B20" s="15" t="s">
        <v>397</v>
      </c>
      <c r="C20" s="15">
        <v>77246.166666666701</v>
      </c>
      <c r="D20" s="15">
        <v>77246.166666666701</v>
      </c>
      <c r="E20" s="15">
        <v>3738537.6311333301</v>
      </c>
      <c r="F20" s="15">
        <v>2493993.3333333302</v>
      </c>
      <c r="G20" s="15" t="s">
        <v>397</v>
      </c>
      <c r="H20" s="15" t="s">
        <v>397</v>
      </c>
      <c r="I20" s="15" t="s">
        <v>397</v>
      </c>
    </row>
    <row r="21" spans="1:9" ht="12" customHeight="1">
      <c r="A21" s="3" t="str">
        <f>"FY "&amp;RIGHT(A6,4)+1</f>
        <v>FY 2012</v>
      </c>
    </row>
    <row r="22" spans="1:9" ht="12" customHeight="1">
      <c r="A22" s="2" t="str">
        <f>"Oct "&amp;RIGHT(A6,4)</f>
        <v>Oct 2011</v>
      </c>
      <c r="B22" s="11" t="s">
        <v>397</v>
      </c>
      <c r="C22" s="11">
        <v>78157</v>
      </c>
      <c r="D22" s="11">
        <v>78157</v>
      </c>
      <c r="E22" s="11">
        <v>4407290.7330999998</v>
      </c>
      <c r="F22" s="11" t="s">
        <v>397</v>
      </c>
      <c r="G22" s="11">
        <v>815926</v>
      </c>
      <c r="H22" s="11" t="s">
        <v>397</v>
      </c>
      <c r="I22" s="11">
        <v>5223216.7330999998</v>
      </c>
    </row>
    <row r="23" spans="1:9" ht="12" customHeight="1">
      <c r="A23" s="2" t="str">
        <f>"Nov "&amp;RIGHT(A6,4)</f>
        <v>Nov 2011</v>
      </c>
      <c r="B23" s="11" t="s">
        <v>397</v>
      </c>
      <c r="C23" s="11">
        <v>79275</v>
      </c>
      <c r="D23" s="11">
        <v>79275</v>
      </c>
      <c r="E23" s="11">
        <v>4591767.1297000004</v>
      </c>
      <c r="F23" s="11" t="s">
        <v>397</v>
      </c>
      <c r="G23" s="11">
        <v>815926</v>
      </c>
      <c r="H23" s="11" t="s">
        <v>397</v>
      </c>
      <c r="I23" s="11">
        <v>5407693.1297000004</v>
      </c>
    </row>
    <row r="24" spans="1:9" ht="12" customHeight="1">
      <c r="A24" s="2" t="str">
        <f>"Dec "&amp;RIGHT(A6,4)</f>
        <v>Dec 2011</v>
      </c>
      <c r="B24" s="11" t="s">
        <v>397</v>
      </c>
      <c r="C24" s="11">
        <v>75373</v>
      </c>
      <c r="D24" s="11">
        <v>75373</v>
      </c>
      <c r="E24" s="11">
        <v>4261340.9738999996</v>
      </c>
      <c r="F24" s="11">
        <v>7596051</v>
      </c>
      <c r="G24" s="11">
        <v>815926</v>
      </c>
      <c r="H24" s="11" t="s">
        <v>397</v>
      </c>
      <c r="I24" s="11">
        <v>12673317.9739</v>
      </c>
    </row>
    <row r="25" spans="1:9" ht="12" customHeight="1">
      <c r="A25" s="2" t="str">
        <f>"Jan "&amp;RIGHT(A6,4)+1</f>
        <v>Jan 2012</v>
      </c>
      <c r="B25" s="11" t="s">
        <v>397</v>
      </c>
      <c r="C25" s="11">
        <v>79840</v>
      </c>
      <c r="D25" s="11">
        <v>79840</v>
      </c>
      <c r="E25" s="11">
        <v>4534385.8216000004</v>
      </c>
      <c r="F25" s="11" t="s">
        <v>397</v>
      </c>
      <c r="G25" s="11">
        <v>815926</v>
      </c>
      <c r="H25" s="11" t="s">
        <v>397</v>
      </c>
      <c r="I25" s="11">
        <v>5350311.8216000004</v>
      </c>
    </row>
    <row r="26" spans="1:9" ht="12" customHeight="1">
      <c r="A26" s="2" t="str">
        <f>"Feb "&amp;RIGHT(A6,4)+1</f>
        <v>Feb 2012</v>
      </c>
      <c r="B26" s="11" t="s">
        <v>397</v>
      </c>
      <c r="C26" s="11">
        <v>72405</v>
      </c>
      <c r="D26" s="11">
        <v>72405</v>
      </c>
      <c r="E26" s="11">
        <v>4047256.3912999998</v>
      </c>
      <c r="F26" s="11" t="s">
        <v>397</v>
      </c>
      <c r="G26" s="11">
        <v>815926</v>
      </c>
      <c r="H26" s="11" t="s">
        <v>397</v>
      </c>
      <c r="I26" s="11">
        <v>4863182.3913000003</v>
      </c>
    </row>
    <row r="27" spans="1:9" ht="12" customHeight="1">
      <c r="A27" s="2" t="str">
        <f>"Mar "&amp;RIGHT(A6,4)+1</f>
        <v>Mar 2012</v>
      </c>
      <c r="B27" s="11" t="s">
        <v>397</v>
      </c>
      <c r="C27" s="11">
        <v>75755</v>
      </c>
      <c r="D27" s="11">
        <v>75755</v>
      </c>
      <c r="E27" s="11">
        <v>4257145.7763</v>
      </c>
      <c r="F27" s="11">
        <v>9354468</v>
      </c>
      <c r="G27" s="11">
        <v>815926</v>
      </c>
      <c r="H27" s="11" t="s">
        <v>397</v>
      </c>
      <c r="I27" s="11">
        <v>14427539.7763</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t="s">
        <v>397</v>
      </c>
      <c r="C34" s="13">
        <v>76800.833299999998</v>
      </c>
      <c r="D34" s="13">
        <v>76800.833299999998</v>
      </c>
      <c r="E34" s="13">
        <v>26099186.8259</v>
      </c>
      <c r="F34" s="13">
        <v>16950519</v>
      </c>
      <c r="G34" s="13">
        <v>4895556</v>
      </c>
      <c r="H34" s="13" t="s">
        <v>397</v>
      </c>
      <c r="I34" s="13">
        <v>47945261.825900003</v>
      </c>
    </row>
    <row r="35" spans="1:9" ht="12" customHeight="1">
      <c r="A35" s="14" t="str">
        <f>"Total "&amp;MID(A20,7,LEN(A20)-13)&amp;" Months"</f>
        <v>Total 6 Months</v>
      </c>
      <c r="B35" s="15" t="s">
        <v>397</v>
      </c>
      <c r="C35" s="15">
        <v>76800.833299999998</v>
      </c>
      <c r="D35" s="15">
        <v>76800.833299999998</v>
      </c>
      <c r="E35" s="15">
        <v>26099186.8259</v>
      </c>
      <c r="F35" s="15">
        <v>16950519</v>
      </c>
      <c r="G35" s="15">
        <v>4895556</v>
      </c>
      <c r="H35" s="15" t="s">
        <v>397</v>
      </c>
      <c r="I35" s="15">
        <v>47945261.825900003</v>
      </c>
    </row>
    <row r="36" spans="1:9" ht="12" customHeight="1">
      <c r="A36" s="33"/>
      <c r="B36" s="33"/>
      <c r="C36" s="33"/>
      <c r="D36" s="33"/>
      <c r="E36" s="33"/>
      <c r="F36" s="33"/>
      <c r="G36" s="25"/>
    </row>
    <row r="37" spans="1:9" ht="69.95" customHeight="1">
      <c r="A37" s="53" t="s">
        <v>346</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2">
    <mergeCell ref="I3:I4"/>
    <mergeCell ref="B5:I5"/>
    <mergeCell ref="A36:F36"/>
    <mergeCell ref="A37:I37"/>
    <mergeCell ref="A1:H1"/>
    <mergeCell ref="A2:H2"/>
    <mergeCell ref="A3:A4"/>
    <mergeCell ref="B3:D3"/>
    <mergeCell ref="E3:E4"/>
    <mergeCell ref="F3:F4"/>
    <mergeCell ref="H3:H4"/>
    <mergeCell ref="G3:G4"/>
  </mergeCells>
  <phoneticPr fontId="0" type="noConversion"/>
  <pageMargins left="0.75" right="0.5" top="0.75" bottom="0.5" header="0.5" footer="0.25"/>
  <pageSetup scale="37" orientation="landscape" r:id="rId1"/>
  <headerFooter alignWithMargins="0">
    <oddHeader>&amp;L&amp;C&amp;R</oddHeader>
    <oddFooter>&amp;L&amp;C&amp;R</oddFooter>
  </headerFooter>
</worksheet>
</file>

<file path=xl/worksheets/sheet32.xml><?xml version="1.0" encoding="utf-8"?>
<worksheet xmlns="http://schemas.openxmlformats.org/spreadsheetml/2006/main" xmlns:r="http://schemas.openxmlformats.org/officeDocument/2006/relationships">
  <sheetPr codeName="Sheet36">
    <pageSetUpPr fitToPage="1"/>
  </sheetPr>
  <dimension ref="A1:K200"/>
  <sheetViews>
    <sheetView showGridLines="0" workbookViewId="0">
      <pane activePane="bottomRight" state="frozen"/>
      <selection sqref="A1:J1"/>
    </sheetView>
  </sheetViews>
  <sheetFormatPr defaultRowHeight="12.75"/>
  <cols>
    <col min="1" max="11" width="11.42578125" customWidth="1"/>
  </cols>
  <sheetData>
    <row r="1" spans="1:11" ht="12" customHeight="1">
      <c r="A1" s="42" t="s">
        <v>394</v>
      </c>
      <c r="B1" s="42"/>
      <c r="C1" s="42"/>
      <c r="D1" s="42"/>
      <c r="E1" s="42"/>
      <c r="F1" s="42"/>
      <c r="G1" s="42"/>
      <c r="H1" s="42"/>
      <c r="I1" s="42"/>
      <c r="J1" s="42"/>
      <c r="K1" s="2" t="s">
        <v>395</v>
      </c>
    </row>
    <row r="2" spans="1:11" ht="12" customHeight="1">
      <c r="A2" s="44" t="s">
        <v>169</v>
      </c>
      <c r="B2" s="44"/>
      <c r="C2" s="44"/>
      <c r="D2" s="44"/>
      <c r="E2" s="44"/>
      <c r="F2" s="44"/>
      <c r="G2" s="44"/>
      <c r="H2" s="44"/>
      <c r="I2" s="44"/>
      <c r="J2" s="44"/>
      <c r="K2" s="1"/>
    </row>
    <row r="3" spans="1:11" ht="24" customHeight="1">
      <c r="A3" s="46" t="s">
        <v>52</v>
      </c>
      <c r="B3" s="48" t="s">
        <v>71</v>
      </c>
      <c r="C3" s="54"/>
      <c r="D3" s="49"/>
      <c r="E3" s="48" t="s">
        <v>142</v>
      </c>
      <c r="F3" s="54"/>
      <c r="G3" s="49"/>
      <c r="H3" s="38" t="s">
        <v>255</v>
      </c>
      <c r="I3" s="48" t="s">
        <v>170</v>
      </c>
      <c r="J3" s="54"/>
      <c r="K3" s="54"/>
    </row>
    <row r="4" spans="1:11" ht="24" customHeight="1">
      <c r="A4" s="47"/>
      <c r="B4" s="10" t="s">
        <v>253</v>
      </c>
      <c r="C4" s="10" t="s">
        <v>171</v>
      </c>
      <c r="D4" s="10" t="s">
        <v>57</v>
      </c>
      <c r="E4" s="10" t="s">
        <v>253</v>
      </c>
      <c r="F4" s="10" t="s">
        <v>254</v>
      </c>
      <c r="G4" s="10" t="s">
        <v>57</v>
      </c>
      <c r="H4" s="39"/>
      <c r="I4" s="10" t="s">
        <v>253</v>
      </c>
      <c r="J4" s="10" t="s">
        <v>254</v>
      </c>
      <c r="K4" s="9" t="s">
        <v>57</v>
      </c>
    </row>
    <row r="5" spans="1:11" ht="12" customHeight="1">
      <c r="A5" s="1"/>
      <c r="B5" s="33" t="str">
        <f>REPT("-",102)&amp;" Dollars "&amp;REPT("-",148)</f>
        <v>------------------------------------------------------------------------------------------------------ Dollars ----------------------------------------------------------------------------------------------------------------------------------------------------</v>
      </c>
      <c r="C5" s="33"/>
      <c r="D5" s="33"/>
      <c r="E5" s="33"/>
      <c r="F5" s="33"/>
      <c r="G5" s="33"/>
      <c r="H5" s="33"/>
      <c r="I5" s="33"/>
      <c r="J5" s="33"/>
      <c r="K5" s="33"/>
    </row>
    <row r="6" spans="1:11" ht="12" customHeight="1">
      <c r="A6" s="3" t="s">
        <v>396</v>
      </c>
    </row>
    <row r="7" spans="1:11" ht="12" customHeight="1">
      <c r="A7" s="2" t="str">
        <f>"Oct "&amp;RIGHT(A6,4)-1</f>
        <v>Oct 2010</v>
      </c>
      <c r="B7" s="11">
        <v>124336436</v>
      </c>
      <c r="C7" s="11">
        <v>1288499.6025</v>
      </c>
      <c r="D7" s="11">
        <v>125624935.60250001</v>
      </c>
      <c r="E7" s="11">
        <v>132024</v>
      </c>
      <c r="F7" s="11" t="s">
        <v>397</v>
      </c>
      <c r="G7" s="11">
        <v>132024</v>
      </c>
      <c r="H7" s="11">
        <v>74038</v>
      </c>
      <c r="I7" s="11">
        <v>124542498</v>
      </c>
      <c r="J7" s="11">
        <v>1288499.6025</v>
      </c>
      <c r="K7" s="11">
        <v>125830997.60250001</v>
      </c>
    </row>
    <row r="8" spans="1:11" ht="12" customHeight="1">
      <c r="A8" s="2" t="str">
        <f>"Nov "&amp;RIGHT(A6,4)-1</f>
        <v>Nov 2010</v>
      </c>
      <c r="B8" s="11">
        <v>116147679</v>
      </c>
      <c r="C8" s="11">
        <v>1269096.6599999999</v>
      </c>
      <c r="D8" s="11">
        <v>117416775.66</v>
      </c>
      <c r="E8" s="11">
        <v>827605</v>
      </c>
      <c r="F8" s="11" t="s">
        <v>397</v>
      </c>
      <c r="G8" s="11">
        <v>827605</v>
      </c>
      <c r="H8" s="11">
        <v>3326</v>
      </c>
      <c r="I8" s="11">
        <v>116978610</v>
      </c>
      <c r="J8" s="11">
        <v>1269096.6599999999</v>
      </c>
      <c r="K8" s="11">
        <v>118247706.66</v>
      </c>
    </row>
    <row r="9" spans="1:11" ht="12" customHeight="1">
      <c r="A9" s="2" t="str">
        <f>"Dec "&amp;RIGHT(A6,4)-1</f>
        <v>Dec 2010</v>
      </c>
      <c r="B9" s="11">
        <v>57620527</v>
      </c>
      <c r="C9" s="11">
        <v>978434.03249999997</v>
      </c>
      <c r="D9" s="11">
        <v>58598961.032499999</v>
      </c>
      <c r="E9" s="11">
        <v>293358</v>
      </c>
      <c r="F9" s="11">
        <v>18867341</v>
      </c>
      <c r="G9" s="11">
        <v>19160699</v>
      </c>
      <c r="H9" s="11">
        <v>1199</v>
      </c>
      <c r="I9" s="11">
        <v>57915084</v>
      </c>
      <c r="J9" s="11">
        <v>19845775.032499999</v>
      </c>
      <c r="K9" s="11">
        <v>77760859.032499999</v>
      </c>
    </row>
    <row r="10" spans="1:11" ht="12" customHeight="1">
      <c r="A10" s="2" t="str">
        <f>"Jan "&amp;RIGHT(A6,4)</f>
        <v>Jan 2011</v>
      </c>
      <c r="B10" s="11">
        <v>73920179</v>
      </c>
      <c r="C10" s="11">
        <v>1137787.155</v>
      </c>
      <c r="D10" s="11">
        <v>75057966.155000001</v>
      </c>
      <c r="E10" s="11">
        <v>106124</v>
      </c>
      <c r="F10" s="11" t="s">
        <v>397</v>
      </c>
      <c r="G10" s="11">
        <v>106124</v>
      </c>
      <c r="H10" s="11">
        <v>2019</v>
      </c>
      <c r="I10" s="11">
        <v>74028322</v>
      </c>
      <c r="J10" s="11">
        <v>1137787.155</v>
      </c>
      <c r="K10" s="11">
        <v>75166109.155000001</v>
      </c>
    </row>
    <row r="11" spans="1:11" ht="12" customHeight="1">
      <c r="A11" s="2" t="str">
        <f>"Feb "&amp;RIGHT(A6,4)</f>
        <v>Feb 2011</v>
      </c>
      <c r="B11" s="11">
        <v>77438293</v>
      </c>
      <c r="C11" s="11">
        <v>1015199.5275</v>
      </c>
      <c r="D11" s="11">
        <v>78453492.527500004</v>
      </c>
      <c r="E11" s="11">
        <v>25978</v>
      </c>
      <c r="F11" s="11" t="s">
        <v>397</v>
      </c>
      <c r="G11" s="11">
        <v>25978</v>
      </c>
      <c r="H11" s="11">
        <v>23975</v>
      </c>
      <c r="I11" s="11">
        <v>77488246</v>
      </c>
      <c r="J11" s="11">
        <v>1015199.5275</v>
      </c>
      <c r="K11" s="11">
        <v>78503445.527500004</v>
      </c>
    </row>
    <row r="12" spans="1:11" ht="12" customHeight="1">
      <c r="A12" s="2" t="str">
        <f>"Mar "&amp;RIGHT(A6,4)</f>
        <v>Mar 2011</v>
      </c>
      <c r="B12" s="11">
        <v>98229553</v>
      </c>
      <c r="C12" s="11">
        <v>1162097.8875</v>
      </c>
      <c r="D12" s="11">
        <v>99391650.887500003</v>
      </c>
      <c r="E12" s="11">
        <v>312047</v>
      </c>
      <c r="F12" s="11">
        <v>30288092</v>
      </c>
      <c r="G12" s="11">
        <v>30600139</v>
      </c>
      <c r="H12" s="11">
        <v>61333</v>
      </c>
      <c r="I12" s="11">
        <v>98602933</v>
      </c>
      <c r="J12" s="11">
        <v>31450189.887499999</v>
      </c>
      <c r="K12" s="11">
        <v>130053122.8875</v>
      </c>
    </row>
    <row r="13" spans="1:11" ht="12" customHeight="1">
      <c r="A13" s="2" t="str">
        <f>"Apr "&amp;RIGHT(A6,4)</f>
        <v>Apr 2011</v>
      </c>
      <c r="B13" s="11">
        <v>56942312</v>
      </c>
      <c r="C13" s="11">
        <v>1332098.46</v>
      </c>
      <c r="D13" s="11">
        <v>58274410.460000001</v>
      </c>
      <c r="E13" s="11">
        <v>121561</v>
      </c>
      <c r="F13" s="11" t="s">
        <v>397</v>
      </c>
      <c r="G13" s="11">
        <v>121561</v>
      </c>
      <c r="H13" s="11">
        <v>38887</v>
      </c>
      <c r="I13" s="11">
        <v>57102760</v>
      </c>
      <c r="J13" s="11">
        <v>1332098.46</v>
      </c>
      <c r="K13" s="11">
        <v>58434858.460000001</v>
      </c>
    </row>
    <row r="14" spans="1:11" ht="12" customHeight="1">
      <c r="A14" s="2" t="str">
        <f>"May "&amp;RIGHT(A6,4)</f>
        <v>May 2011</v>
      </c>
      <c r="B14" s="11">
        <v>23451458</v>
      </c>
      <c r="C14" s="11">
        <v>1085980.9724999999</v>
      </c>
      <c r="D14" s="11">
        <v>24537438.9725</v>
      </c>
      <c r="E14" s="11">
        <v>0</v>
      </c>
      <c r="F14" s="11" t="s">
        <v>397</v>
      </c>
      <c r="G14" s="11">
        <v>0</v>
      </c>
      <c r="H14" s="11">
        <v>50447</v>
      </c>
      <c r="I14" s="11">
        <v>23501905</v>
      </c>
      <c r="J14" s="11">
        <v>1085980.9724999999</v>
      </c>
      <c r="K14" s="11">
        <v>24587885.9725</v>
      </c>
    </row>
    <row r="15" spans="1:11" ht="12" customHeight="1">
      <c r="A15" s="2" t="str">
        <f>"Jun "&amp;RIGHT(A6,4)</f>
        <v>Jun 2011</v>
      </c>
      <c r="B15" s="11">
        <v>20930177</v>
      </c>
      <c r="C15" s="11">
        <v>11083.432500000001</v>
      </c>
      <c r="D15" s="11">
        <v>20941260.432500001</v>
      </c>
      <c r="E15" s="11">
        <v>8082</v>
      </c>
      <c r="F15" s="11">
        <v>24105937</v>
      </c>
      <c r="G15" s="11">
        <v>24114019</v>
      </c>
      <c r="H15" s="11">
        <v>0</v>
      </c>
      <c r="I15" s="11">
        <v>20938259</v>
      </c>
      <c r="J15" s="11">
        <v>24117020.432500001</v>
      </c>
      <c r="K15" s="11">
        <v>45055279.432499997</v>
      </c>
    </row>
    <row r="16" spans="1:11" ht="12" customHeight="1">
      <c r="A16" s="2" t="str">
        <f>"Jul "&amp;RIGHT(A6,4)</f>
        <v>Jul 2011</v>
      </c>
      <c r="B16" s="11">
        <v>78377617.959999993</v>
      </c>
      <c r="C16" s="11">
        <v>6727.9549999999999</v>
      </c>
      <c r="D16" s="11">
        <v>78384345.915000007</v>
      </c>
      <c r="E16" s="11">
        <v>77997.06</v>
      </c>
      <c r="F16" s="11" t="s">
        <v>397</v>
      </c>
      <c r="G16" s="11">
        <v>77997.06</v>
      </c>
      <c r="H16" s="11">
        <v>12517.8</v>
      </c>
      <c r="I16" s="11">
        <v>78468132.819999993</v>
      </c>
      <c r="J16" s="11">
        <v>6727.9549999999999</v>
      </c>
      <c r="K16" s="11">
        <v>78474860.775000006</v>
      </c>
    </row>
    <row r="17" spans="1:11" ht="12" customHeight="1">
      <c r="A17" s="2" t="str">
        <f>"Aug "&amp;RIGHT(A6,4)</f>
        <v>Aug 2011</v>
      </c>
      <c r="B17" s="11">
        <v>111045408.79000001</v>
      </c>
      <c r="C17" s="11">
        <v>769486.65749999997</v>
      </c>
      <c r="D17" s="11">
        <v>111814895.44750001</v>
      </c>
      <c r="E17" s="11">
        <v>78510.33</v>
      </c>
      <c r="F17" s="11" t="s">
        <v>397</v>
      </c>
      <c r="G17" s="11">
        <v>78510.33</v>
      </c>
      <c r="H17" s="11">
        <v>40031.22</v>
      </c>
      <c r="I17" s="11">
        <v>111163950.34</v>
      </c>
      <c r="J17" s="11">
        <v>769486.65749999997</v>
      </c>
      <c r="K17" s="11">
        <v>111933436.9975</v>
      </c>
    </row>
    <row r="18" spans="1:11" ht="12" customHeight="1">
      <c r="A18" s="2" t="str">
        <f>"Sep "&amp;RIGHT(A6,4)</f>
        <v>Sep 2011</v>
      </c>
      <c r="B18" s="11">
        <v>186031253.44</v>
      </c>
      <c r="C18" s="11">
        <v>1563853.4875</v>
      </c>
      <c r="D18" s="11">
        <v>187595106.92750001</v>
      </c>
      <c r="E18" s="11">
        <v>202228.94</v>
      </c>
      <c r="F18" s="11">
        <v>26713435</v>
      </c>
      <c r="G18" s="11">
        <v>26915663.940000001</v>
      </c>
      <c r="H18" s="11">
        <v>848386.62</v>
      </c>
      <c r="I18" s="11">
        <v>187081869</v>
      </c>
      <c r="J18" s="11">
        <v>28277288.487500001</v>
      </c>
      <c r="K18" s="11">
        <v>215359157.48750001</v>
      </c>
    </row>
    <row r="19" spans="1:11" ht="12" customHeight="1">
      <c r="A19" s="12" t="s">
        <v>57</v>
      </c>
      <c r="B19" s="13">
        <v>1024470894.1900001</v>
      </c>
      <c r="C19" s="13">
        <v>11620345.83</v>
      </c>
      <c r="D19" s="13">
        <v>1036091240.02</v>
      </c>
      <c r="E19" s="13">
        <v>2185515.33</v>
      </c>
      <c r="F19" s="13">
        <v>99974805</v>
      </c>
      <c r="G19" s="13">
        <v>102160320.33</v>
      </c>
      <c r="H19" s="13">
        <v>1156159.6399999999</v>
      </c>
      <c r="I19" s="13">
        <v>1027812569.16</v>
      </c>
      <c r="J19" s="13">
        <v>111595150.83</v>
      </c>
      <c r="K19" s="13">
        <v>1139407719.99</v>
      </c>
    </row>
    <row r="20" spans="1:11" ht="12" customHeight="1">
      <c r="A20" s="14" t="s">
        <v>398</v>
      </c>
      <c r="B20" s="15">
        <v>547692667</v>
      </c>
      <c r="C20" s="15">
        <v>6851114.8650000002</v>
      </c>
      <c r="D20" s="15">
        <v>554543781.86500001</v>
      </c>
      <c r="E20" s="15">
        <v>1697136</v>
      </c>
      <c r="F20" s="15">
        <v>49155433</v>
      </c>
      <c r="G20" s="15">
        <v>50852569</v>
      </c>
      <c r="H20" s="15">
        <v>165890</v>
      </c>
      <c r="I20" s="15">
        <v>549555693</v>
      </c>
      <c r="J20" s="15">
        <v>56006547.865000002</v>
      </c>
      <c r="K20" s="15">
        <v>605562240.86500001</v>
      </c>
    </row>
    <row r="21" spans="1:11" ht="12" customHeight="1">
      <c r="A21" s="3" t="str">
        <f>"FY "&amp;RIGHT(A6,4)+1</f>
        <v>FY 2012</v>
      </c>
    </row>
    <row r="22" spans="1:11" ht="12" customHeight="1">
      <c r="A22" s="2" t="str">
        <f>"Oct "&amp;RIGHT(A6,4)</f>
        <v>Oct 2011</v>
      </c>
      <c r="B22" s="11">
        <v>168079743.53999999</v>
      </c>
      <c r="C22" s="11">
        <v>1410725.8725000001</v>
      </c>
      <c r="D22" s="11">
        <v>169490469.41249999</v>
      </c>
      <c r="E22" s="11">
        <v>169775.53</v>
      </c>
      <c r="F22" s="11" t="s">
        <v>397</v>
      </c>
      <c r="G22" s="11">
        <v>169775.53</v>
      </c>
      <c r="H22" s="11">
        <v>52118.68</v>
      </c>
      <c r="I22" s="11">
        <v>168301637.75</v>
      </c>
      <c r="J22" s="11">
        <v>1410725.8725000001</v>
      </c>
      <c r="K22" s="11">
        <v>169712363.6225</v>
      </c>
    </row>
    <row r="23" spans="1:11" ht="12" customHeight="1">
      <c r="A23" s="2" t="str">
        <f>"Nov "&amp;RIGHT(A6,4)</f>
        <v>Nov 2011</v>
      </c>
      <c r="B23" s="11">
        <v>119057886.81999999</v>
      </c>
      <c r="C23" s="11">
        <v>1411431.865</v>
      </c>
      <c r="D23" s="11">
        <v>120469318.685</v>
      </c>
      <c r="E23" s="11">
        <v>134890.95000000001</v>
      </c>
      <c r="F23" s="11" t="s">
        <v>397</v>
      </c>
      <c r="G23" s="11">
        <v>134890.95000000001</v>
      </c>
      <c r="H23" s="11">
        <v>21368.16</v>
      </c>
      <c r="I23" s="11">
        <v>119214145.93000001</v>
      </c>
      <c r="J23" s="11">
        <v>1411431.865</v>
      </c>
      <c r="K23" s="11">
        <v>120625577.795</v>
      </c>
    </row>
    <row r="24" spans="1:11" ht="12" customHeight="1">
      <c r="A24" s="2" t="str">
        <f>"Dec "&amp;RIGHT(A6,4)</f>
        <v>Dec 2011</v>
      </c>
      <c r="B24" s="11">
        <v>140674111.99000001</v>
      </c>
      <c r="C24" s="11">
        <v>1049927.4375</v>
      </c>
      <c r="D24" s="11">
        <v>141724039.42750001</v>
      </c>
      <c r="E24" s="11">
        <v>84091.36</v>
      </c>
      <c r="F24" s="11">
        <v>19638898</v>
      </c>
      <c r="G24" s="11">
        <v>19722989.359999999</v>
      </c>
      <c r="H24" s="11">
        <v>52651.45</v>
      </c>
      <c r="I24" s="11">
        <v>140810854.80000001</v>
      </c>
      <c r="J24" s="11">
        <v>20688825.4375</v>
      </c>
      <c r="K24" s="11">
        <v>161499680.23750001</v>
      </c>
    </row>
    <row r="25" spans="1:11" ht="12" customHeight="1">
      <c r="A25" s="2" t="str">
        <f>"Jan "&amp;RIGHT(A6,4)+1</f>
        <v>Jan 2012</v>
      </c>
      <c r="B25" s="11">
        <v>127564797.83</v>
      </c>
      <c r="C25" s="11">
        <v>1439191.855</v>
      </c>
      <c r="D25" s="11">
        <v>129003989.685</v>
      </c>
      <c r="E25" s="11">
        <v>20041.55</v>
      </c>
      <c r="F25" s="11" t="s">
        <v>397</v>
      </c>
      <c r="G25" s="11">
        <v>20041.55</v>
      </c>
      <c r="H25" s="11">
        <v>6841.42</v>
      </c>
      <c r="I25" s="11">
        <v>127591680.8</v>
      </c>
      <c r="J25" s="11">
        <v>1439191.855</v>
      </c>
      <c r="K25" s="11">
        <v>129030872.655</v>
      </c>
    </row>
    <row r="26" spans="1:11" ht="12" customHeight="1">
      <c r="A26" s="2" t="str">
        <f>"Feb "&amp;RIGHT(A6,4)+1</f>
        <v>Feb 2012</v>
      </c>
      <c r="B26" s="11">
        <v>91066761.670000002</v>
      </c>
      <c r="C26" s="11">
        <v>1409247.8049999999</v>
      </c>
      <c r="D26" s="11">
        <v>92476009.474999994</v>
      </c>
      <c r="E26" s="11">
        <v>144515.92000000001</v>
      </c>
      <c r="F26" s="11" t="s">
        <v>397</v>
      </c>
      <c r="G26" s="11">
        <v>144515.92000000001</v>
      </c>
      <c r="H26" s="11">
        <v>40604.36</v>
      </c>
      <c r="I26" s="11">
        <v>91251881.950000003</v>
      </c>
      <c r="J26" s="11">
        <v>1409247.8049999999</v>
      </c>
      <c r="K26" s="11">
        <v>92661129.754999995</v>
      </c>
    </row>
    <row r="27" spans="1:11" ht="12" customHeight="1">
      <c r="A27" s="2" t="str">
        <f>"Mar "&amp;RIGHT(A6,4)+1</f>
        <v>Mar 2012</v>
      </c>
      <c r="B27" s="11">
        <v>67691087.049999997</v>
      </c>
      <c r="C27" s="11">
        <v>1185754.7875000001</v>
      </c>
      <c r="D27" s="11">
        <v>68876841.837500006</v>
      </c>
      <c r="E27" s="11">
        <v>216295.08</v>
      </c>
      <c r="F27" s="11">
        <v>29207022</v>
      </c>
      <c r="G27" s="11">
        <v>29423317.079999998</v>
      </c>
      <c r="H27" s="11">
        <v>6638.84</v>
      </c>
      <c r="I27" s="11">
        <v>67914020.969999999</v>
      </c>
      <c r="J27" s="11">
        <v>30392776.787500001</v>
      </c>
      <c r="K27" s="11">
        <v>98306797.757499993</v>
      </c>
    </row>
    <row r="28" spans="1:11" ht="12" customHeight="1">
      <c r="A28" s="2" t="str">
        <f>"Apr "&amp;RIGHT(A6,4)+1</f>
        <v>Apr 2012</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2012</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2012</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57</v>
      </c>
      <c r="B34" s="13">
        <v>714134388.89999998</v>
      </c>
      <c r="C34" s="13">
        <v>7906279.6224999996</v>
      </c>
      <c r="D34" s="13">
        <v>722040668.52250004</v>
      </c>
      <c r="E34" s="13">
        <v>769610.39</v>
      </c>
      <c r="F34" s="13">
        <v>48845920</v>
      </c>
      <c r="G34" s="13">
        <v>49615530.390000001</v>
      </c>
      <c r="H34" s="13">
        <v>180222.91</v>
      </c>
      <c r="I34" s="13">
        <v>715084222.20000005</v>
      </c>
      <c r="J34" s="13">
        <v>56752199.622500002</v>
      </c>
      <c r="K34" s="13">
        <v>771836421.82249999</v>
      </c>
    </row>
    <row r="35" spans="1:11" ht="12" customHeight="1">
      <c r="A35" s="14" t="str">
        <f>"Total "&amp;MID(A20,7,LEN(A20)-13)&amp;" Months"</f>
        <v>Total 6 Months</v>
      </c>
      <c r="B35" s="15">
        <v>714134388.89999998</v>
      </c>
      <c r="C35" s="15">
        <v>7906279.6224999996</v>
      </c>
      <c r="D35" s="15">
        <v>722040668.52250004</v>
      </c>
      <c r="E35" s="15">
        <v>769610.39</v>
      </c>
      <c r="F35" s="15">
        <v>48845920</v>
      </c>
      <c r="G35" s="15">
        <v>49615530.390000001</v>
      </c>
      <c r="H35" s="15">
        <v>180222.91</v>
      </c>
      <c r="I35" s="15">
        <v>715084222.20000005</v>
      </c>
      <c r="J35" s="15">
        <v>56752199.622500002</v>
      </c>
      <c r="K35" s="15">
        <v>771836421.82249999</v>
      </c>
    </row>
    <row r="36" spans="1:11" ht="12" customHeight="1">
      <c r="A36" s="33"/>
      <c r="B36" s="33"/>
      <c r="C36" s="33"/>
      <c r="D36" s="33"/>
      <c r="E36" s="33"/>
      <c r="F36" s="33"/>
      <c r="G36" s="33"/>
      <c r="H36" s="33"/>
      <c r="I36" s="33"/>
      <c r="J36" s="33"/>
    </row>
    <row r="37" spans="1:11" ht="69.95" customHeight="1">
      <c r="A37" s="53" t="s">
        <v>375</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B5:K5"/>
    <mergeCell ref="A36:J36"/>
    <mergeCell ref="A37:J37"/>
    <mergeCell ref="A1:J1"/>
    <mergeCell ref="A2:J2"/>
    <mergeCell ref="A3:A4"/>
    <mergeCell ref="B3:D3"/>
    <mergeCell ref="E3:G3"/>
    <mergeCell ref="H3:H4"/>
    <mergeCell ref="I3:K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3.xml><?xml version="1.0" encoding="utf-8"?>
<worksheet xmlns="http://schemas.openxmlformats.org/spreadsheetml/2006/main" xmlns:r="http://schemas.openxmlformats.org/officeDocument/2006/relationships">
  <sheetPr codeName="Sheet37">
    <pageSetUpPr fitToPage="1"/>
  </sheetPr>
  <dimension ref="A1:J200"/>
  <sheetViews>
    <sheetView showGridLines="0" workbookViewId="0">
      <pane activePane="bottomRight" state="frozen"/>
      <selection sqref="A1:I1"/>
    </sheetView>
  </sheetViews>
  <sheetFormatPr defaultRowHeight="12.75"/>
  <cols>
    <col min="1" max="1" width="11.42578125" customWidth="1"/>
    <col min="2" max="2" width="12.140625" customWidth="1"/>
    <col min="3" max="10" width="11.42578125" customWidth="1"/>
  </cols>
  <sheetData>
    <row r="1" spans="1:10" ht="12" customHeight="1">
      <c r="A1" s="42" t="s">
        <v>394</v>
      </c>
      <c r="B1" s="42"/>
      <c r="C1" s="42"/>
      <c r="D1" s="42"/>
      <c r="E1" s="42"/>
      <c r="F1" s="42"/>
      <c r="G1" s="42"/>
      <c r="H1" s="42"/>
      <c r="I1" s="42"/>
      <c r="J1" s="2" t="s">
        <v>395</v>
      </c>
    </row>
    <row r="2" spans="1:10" ht="12" customHeight="1">
      <c r="A2" s="44" t="s">
        <v>172</v>
      </c>
      <c r="B2" s="44"/>
      <c r="C2" s="44"/>
      <c r="D2" s="44"/>
      <c r="E2" s="44"/>
      <c r="F2" s="44"/>
      <c r="G2" s="44"/>
      <c r="H2" s="44"/>
      <c r="I2" s="44"/>
      <c r="J2" s="1"/>
    </row>
    <row r="3" spans="1:10" ht="24" customHeight="1">
      <c r="A3" s="46" t="s">
        <v>52</v>
      </c>
      <c r="B3" s="38" t="s">
        <v>256</v>
      </c>
      <c r="C3" s="38" t="s">
        <v>257</v>
      </c>
      <c r="D3" s="48" t="s">
        <v>173</v>
      </c>
      <c r="E3" s="54"/>
      <c r="F3" s="49"/>
      <c r="G3" s="48" t="s">
        <v>174</v>
      </c>
      <c r="H3" s="54"/>
      <c r="I3" s="49"/>
      <c r="J3" s="40" t="s">
        <v>261</v>
      </c>
    </row>
    <row r="4" spans="1:10" ht="24" customHeight="1">
      <c r="A4" s="47"/>
      <c r="B4" s="39"/>
      <c r="C4" s="39"/>
      <c r="D4" s="10" t="s">
        <v>258</v>
      </c>
      <c r="E4" s="10" t="s">
        <v>259</v>
      </c>
      <c r="F4" s="10" t="s">
        <v>260</v>
      </c>
      <c r="G4" s="10" t="s">
        <v>163</v>
      </c>
      <c r="H4" s="10" t="s">
        <v>171</v>
      </c>
      <c r="I4" s="10" t="s">
        <v>57</v>
      </c>
      <c r="J4" s="41"/>
    </row>
    <row r="5" spans="1:10" ht="12" customHeight="1">
      <c r="A5" s="1"/>
      <c r="B5" s="33" t="str">
        <f>REPT("-",100)&amp;" Dollars "&amp;REPT("-",136)</f>
        <v>---------------------------------------------------------------------------------------------------- Dollars ----------------------------------------------------------------------------------------------------------------------------------------</v>
      </c>
      <c r="C5" s="33"/>
      <c r="D5" s="33"/>
      <c r="E5" s="33"/>
      <c r="F5" s="33"/>
      <c r="G5" s="33"/>
      <c r="H5" s="33"/>
      <c r="I5" s="33"/>
      <c r="J5" s="33"/>
    </row>
    <row r="6" spans="1:10" ht="12" customHeight="1">
      <c r="A6" s="3" t="s">
        <v>396</v>
      </c>
    </row>
    <row r="7" spans="1:10" ht="12" customHeight="1">
      <c r="A7" s="2" t="str">
        <f>"Oct "&amp;RIGHT(A6,4)-1</f>
        <v>Oct 2010</v>
      </c>
      <c r="B7" s="11">
        <v>10392089.8214</v>
      </c>
      <c r="C7" s="11">
        <v>3650415.2218999998</v>
      </c>
      <c r="D7" s="11">
        <v>26139</v>
      </c>
      <c r="E7" s="11">
        <v>0</v>
      </c>
      <c r="F7" s="11">
        <v>26139</v>
      </c>
      <c r="G7" s="11">
        <v>3676554.2218999998</v>
      </c>
      <c r="H7" s="11">
        <f t="shared" ref="H7:H20" si="0">IF(ISBLANK(E7),"",E7)</f>
        <v>0</v>
      </c>
      <c r="I7" s="11">
        <v>3676554.2218999998</v>
      </c>
      <c r="J7" s="11">
        <v>0</v>
      </c>
    </row>
    <row r="8" spans="1:10" ht="12" customHeight="1">
      <c r="A8" s="2" t="str">
        <f>"Nov "&amp;RIGHT(A6,4)-1</f>
        <v>Nov 2010</v>
      </c>
      <c r="B8" s="11">
        <v>10470505.8104</v>
      </c>
      <c r="C8" s="11">
        <v>3755286.1518999999</v>
      </c>
      <c r="D8" s="11">
        <v>0</v>
      </c>
      <c r="E8" s="11">
        <v>0</v>
      </c>
      <c r="F8" s="11">
        <v>0</v>
      </c>
      <c r="G8" s="11">
        <v>3755286.1518999999</v>
      </c>
      <c r="H8" s="11">
        <f t="shared" si="0"/>
        <v>0</v>
      </c>
      <c r="I8" s="11">
        <v>3755286.1518999999</v>
      </c>
      <c r="J8" s="11">
        <v>0</v>
      </c>
    </row>
    <row r="9" spans="1:10" ht="12" customHeight="1">
      <c r="A9" s="2" t="str">
        <f>"Dec "&amp;RIGHT(A6,4)-1</f>
        <v>Dec 2010</v>
      </c>
      <c r="B9" s="11">
        <v>10371340.813200001</v>
      </c>
      <c r="C9" s="11">
        <v>3651785.3273</v>
      </c>
      <c r="D9" s="11">
        <v>0</v>
      </c>
      <c r="E9" s="11">
        <v>0</v>
      </c>
      <c r="F9" s="11">
        <v>0</v>
      </c>
      <c r="G9" s="11">
        <v>3651785.3273</v>
      </c>
      <c r="H9" s="11">
        <f t="shared" si="0"/>
        <v>0</v>
      </c>
      <c r="I9" s="11">
        <v>3651785.3273</v>
      </c>
      <c r="J9" s="11">
        <v>0</v>
      </c>
    </row>
    <row r="10" spans="1:10" ht="12" customHeight="1">
      <c r="A10" s="2" t="str">
        <f>"Jan "&amp;RIGHT(A6,4)</f>
        <v>Jan 2011</v>
      </c>
      <c r="B10" s="11">
        <v>10713764.225</v>
      </c>
      <c r="C10" s="11">
        <v>3853358.1664999998</v>
      </c>
      <c r="D10" s="11">
        <v>0</v>
      </c>
      <c r="E10" s="11">
        <v>0</v>
      </c>
      <c r="F10" s="11">
        <v>0</v>
      </c>
      <c r="G10" s="11">
        <v>3853358.1664999998</v>
      </c>
      <c r="H10" s="11">
        <f t="shared" si="0"/>
        <v>0</v>
      </c>
      <c r="I10" s="11">
        <v>3853358.1664999998</v>
      </c>
      <c r="J10" s="11">
        <v>0</v>
      </c>
    </row>
    <row r="11" spans="1:10" ht="12" customHeight="1">
      <c r="A11" s="2" t="str">
        <f>"Feb "&amp;RIGHT(A6,4)</f>
        <v>Feb 2011</v>
      </c>
      <c r="B11" s="11">
        <v>11101190.533299999</v>
      </c>
      <c r="C11" s="11">
        <v>3532502.9709000001</v>
      </c>
      <c r="D11" s="11">
        <v>0</v>
      </c>
      <c r="E11" s="11">
        <v>0</v>
      </c>
      <c r="F11" s="11">
        <v>0</v>
      </c>
      <c r="G11" s="11">
        <v>3532502.9709000001</v>
      </c>
      <c r="H11" s="11">
        <f t="shared" si="0"/>
        <v>0</v>
      </c>
      <c r="I11" s="11">
        <v>3532502.9709000001</v>
      </c>
      <c r="J11" s="11">
        <v>0</v>
      </c>
    </row>
    <row r="12" spans="1:10" ht="12" customHeight="1">
      <c r="A12" s="2" t="str">
        <f>"Mar "&amp;RIGHT(A6,4)</f>
        <v>Mar 2011</v>
      </c>
      <c r="B12" s="11">
        <v>12002082.9416</v>
      </c>
      <c r="C12" s="11">
        <v>3987877.9482999998</v>
      </c>
      <c r="D12" s="11">
        <v>0</v>
      </c>
      <c r="E12" s="11">
        <v>0</v>
      </c>
      <c r="F12" s="11">
        <v>0</v>
      </c>
      <c r="G12" s="11">
        <v>3987877.9482999998</v>
      </c>
      <c r="H12" s="11">
        <f t="shared" si="0"/>
        <v>0</v>
      </c>
      <c r="I12" s="11">
        <v>3987877.9482999998</v>
      </c>
      <c r="J12" s="11">
        <v>0</v>
      </c>
    </row>
    <row r="13" spans="1:10" ht="12" customHeight="1">
      <c r="A13" s="2" t="str">
        <f>"Apr "&amp;RIGHT(A6,4)</f>
        <v>Apr 2011</v>
      </c>
      <c r="B13" s="11">
        <v>11519548.873299999</v>
      </c>
      <c r="C13" s="11">
        <v>3844845.3895</v>
      </c>
      <c r="D13" s="11">
        <v>0</v>
      </c>
      <c r="E13" s="11">
        <v>0</v>
      </c>
      <c r="F13" s="11">
        <v>0</v>
      </c>
      <c r="G13" s="11">
        <v>3844845.3895</v>
      </c>
      <c r="H13" s="11">
        <f t="shared" si="0"/>
        <v>0</v>
      </c>
      <c r="I13" s="11">
        <v>3844845.3895</v>
      </c>
      <c r="J13" s="11">
        <v>0</v>
      </c>
    </row>
    <row r="14" spans="1:10" ht="12" customHeight="1">
      <c r="A14" s="2" t="str">
        <f>"May "&amp;RIGHT(A6,4)</f>
        <v>May 2011</v>
      </c>
      <c r="B14" s="11">
        <v>11694887.4334</v>
      </c>
      <c r="C14" s="11">
        <v>3892792.4377000001</v>
      </c>
      <c r="D14" s="11">
        <v>0</v>
      </c>
      <c r="E14" s="11">
        <v>0</v>
      </c>
      <c r="F14" s="11">
        <v>0</v>
      </c>
      <c r="G14" s="11">
        <v>3892792.4377000001</v>
      </c>
      <c r="H14" s="11">
        <f t="shared" si="0"/>
        <v>0</v>
      </c>
      <c r="I14" s="11">
        <v>3892792.4377000001</v>
      </c>
      <c r="J14" s="11">
        <v>0</v>
      </c>
    </row>
    <row r="15" spans="1:10" ht="12" customHeight="1">
      <c r="A15" s="2" t="str">
        <f>"Jun "&amp;RIGHT(A6,4)</f>
        <v>Jun 2011</v>
      </c>
      <c r="B15" s="11">
        <v>11672128.150699999</v>
      </c>
      <c r="C15" s="11">
        <v>4071911.5173999998</v>
      </c>
      <c r="D15" s="11">
        <v>0</v>
      </c>
      <c r="E15" s="11">
        <v>0</v>
      </c>
      <c r="F15" s="11">
        <v>0</v>
      </c>
      <c r="G15" s="11">
        <v>4071911.5173999998</v>
      </c>
      <c r="H15" s="11">
        <f t="shared" si="0"/>
        <v>0</v>
      </c>
      <c r="I15" s="11">
        <v>4071911.5173999998</v>
      </c>
      <c r="J15" s="11">
        <v>0</v>
      </c>
    </row>
    <row r="16" spans="1:10" ht="12" customHeight="1">
      <c r="A16" s="2" t="str">
        <f>"Jul "&amp;RIGHT(A6,4)</f>
        <v>Jul 2011</v>
      </c>
      <c r="B16" s="11">
        <v>13570197.8357</v>
      </c>
      <c r="C16" s="11">
        <v>4317241.3909999998</v>
      </c>
      <c r="D16" s="11">
        <v>386386.8</v>
      </c>
      <c r="E16" s="11">
        <v>0</v>
      </c>
      <c r="F16" s="11">
        <v>386386.8</v>
      </c>
      <c r="G16" s="11">
        <v>4703628.1909999996</v>
      </c>
      <c r="H16" s="11">
        <f t="shared" si="0"/>
        <v>0</v>
      </c>
      <c r="I16" s="11">
        <v>4703628.1909999996</v>
      </c>
      <c r="J16" s="11">
        <v>0</v>
      </c>
    </row>
    <row r="17" spans="1:10" ht="12" customHeight="1">
      <c r="A17" s="2" t="str">
        <f>"Aug "&amp;RIGHT(A6,4)</f>
        <v>Aug 2011</v>
      </c>
      <c r="B17" s="11">
        <v>13962171.464400001</v>
      </c>
      <c r="C17" s="11">
        <v>4342661.4084999999</v>
      </c>
      <c r="D17" s="11">
        <v>610232.42000000004</v>
      </c>
      <c r="E17" s="11">
        <v>0</v>
      </c>
      <c r="F17" s="11">
        <v>610232.42000000004</v>
      </c>
      <c r="G17" s="11">
        <v>4952893.8284999998</v>
      </c>
      <c r="H17" s="11">
        <f t="shared" si="0"/>
        <v>0</v>
      </c>
      <c r="I17" s="11">
        <v>4952893.8284999998</v>
      </c>
      <c r="J17" s="11">
        <v>0</v>
      </c>
    </row>
    <row r="18" spans="1:10" ht="12" customHeight="1">
      <c r="A18" s="2" t="str">
        <f>"Sep "&amp;RIGHT(A6,4)</f>
        <v>Sep 2011</v>
      </c>
      <c r="B18" s="11">
        <v>11082372.1664</v>
      </c>
      <c r="C18" s="11">
        <v>4467649.0723000001</v>
      </c>
      <c r="D18" s="11">
        <v>546948.04</v>
      </c>
      <c r="E18" s="11">
        <v>0</v>
      </c>
      <c r="F18" s="11">
        <v>546948.04</v>
      </c>
      <c r="G18" s="11">
        <v>5014597.1123000002</v>
      </c>
      <c r="H18" s="11">
        <f t="shared" si="0"/>
        <v>0</v>
      </c>
      <c r="I18" s="11">
        <v>5014597.1123000002</v>
      </c>
      <c r="J18" s="11">
        <v>0</v>
      </c>
    </row>
    <row r="19" spans="1:10" ht="12" customHeight="1">
      <c r="A19" s="12" t="s">
        <v>57</v>
      </c>
      <c r="B19" s="13">
        <v>138552280.0688</v>
      </c>
      <c r="C19" s="13">
        <v>47368327.003200002</v>
      </c>
      <c r="D19" s="13">
        <v>1569706.26</v>
      </c>
      <c r="E19" s="13">
        <v>0</v>
      </c>
      <c r="F19" s="13">
        <v>1569706.26</v>
      </c>
      <c r="G19" s="13">
        <v>48938033.2632</v>
      </c>
      <c r="H19" s="13">
        <f t="shared" si="0"/>
        <v>0</v>
      </c>
      <c r="I19" s="13">
        <v>48938033.2632</v>
      </c>
      <c r="J19" s="13">
        <v>0</v>
      </c>
    </row>
    <row r="20" spans="1:10" ht="12" customHeight="1">
      <c r="A20" s="14" t="s">
        <v>398</v>
      </c>
      <c r="B20" s="15">
        <v>65050974.144900002</v>
      </c>
      <c r="C20" s="15">
        <v>22431225.786800001</v>
      </c>
      <c r="D20" s="15">
        <v>26139</v>
      </c>
      <c r="E20" s="15">
        <v>0</v>
      </c>
      <c r="F20" s="15">
        <v>26139</v>
      </c>
      <c r="G20" s="15">
        <v>22457364.786800001</v>
      </c>
      <c r="H20" s="15">
        <f t="shared" si="0"/>
        <v>0</v>
      </c>
      <c r="I20" s="15">
        <v>22457364.786800001</v>
      </c>
      <c r="J20" s="15">
        <v>0</v>
      </c>
    </row>
    <row r="21" spans="1:10" ht="12" customHeight="1">
      <c r="A21" s="3" t="str">
        <f>"FY "&amp;RIGHT(A6,4)+1</f>
        <v>FY 2012</v>
      </c>
    </row>
    <row r="22" spans="1:10" ht="12" customHeight="1">
      <c r="A22" s="2" t="str">
        <f>"Oct "&amp;RIGHT(A6,4)</f>
        <v>Oct 2011</v>
      </c>
      <c r="B22" s="11">
        <v>10878038.8156</v>
      </c>
      <c r="C22" s="11">
        <v>4407290.7330999998</v>
      </c>
      <c r="D22" s="11">
        <v>353433.59999999998</v>
      </c>
      <c r="E22" s="11">
        <v>0</v>
      </c>
      <c r="F22" s="11">
        <v>353433.59999999998</v>
      </c>
      <c r="G22" s="11">
        <v>4760724.3331000004</v>
      </c>
      <c r="H22" s="11">
        <f t="shared" ref="H22:H35" si="1">IF(ISBLANK(E22),"",E22)</f>
        <v>0</v>
      </c>
      <c r="I22" s="11">
        <v>4760724.3331000004</v>
      </c>
      <c r="J22" s="11" t="s">
        <v>397</v>
      </c>
    </row>
    <row r="23" spans="1:10" ht="12" customHeight="1">
      <c r="A23" s="2" t="str">
        <f>"Nov "&amp;RIGHT(A6,4)</f>
        <v>Nov 2011</v>
      </c>
      <c r="B23" s="11">
        <v>11179579.5229</v>
      </c>
      <c r="C23" s="11">
        <v>4591767.1297000004</v>
      </c>
      <c r="D23" s="11">
        <v>462020</v>
      </c>
      <c r="E23" s="11">
        <v>0</v>
      </c>
      <c r="F23" s="11">
        <v>462020</v>
      </c>
      <c r="G23" s="11">
        <v>5053787.1297000004</v>
      </c>
      <c r="H23" s="11">
        <f t="shared" si="1"/>
        <v>0</v>
      </c>
      <c r="I23" s="11">
        <v>5053787.1297000004</v>
      </c>
      <c r="J23" s="11" t="s">
        <v>397</v>
      </c>
    </row>
    <row r="24" spans="1:10" ht="12" customHeight="1">
      <c r="A24" s="2" t="str">
        <f>"Dec "&amp;RIGHT(A6,4)</f>
        <v>Dec 2011</v>
      </c>
      <c r="B24" s="11">
        <v>12101663.9934</v>
      </c>
      <c r="C24" s="11">
        <v>4261340.9738999996</v>
      </c>
      <c r="D24" s="11" t="s">
        <v>397</v>
      </c>
      <c r="E24" s="11" t="s">
        <v>397</v>
      </c>
      <c r="F24" s="11" t="s">
        <v>397</v>
      </c>
      <c r="G24" s="11">
        <v>4261340.9738999996</v>
      </c>
      <c r="H24" s="11" t="str">
        <f t="shared" si="1"/>
        <v>--</v>
      </c>
      <c r="I24" s="11">
        <v>4261340.9738999996</v>
      </c>
      <c r="J24" s="11" t="s">
        <v>397</v>
      </c>
    </row>
    <row r="25" spans="1:10" ht="12" customHeight="1">
      <c r="A25" s="2" t="str">
        <f>"Jan "&amp;RIGHT(A6,4)+1</f>
        <v>Jan 2012</v>
      </c>
      <c r="B25" s="11">
        <v>12697078.335200001</v>
      </c>
      <c r="C25" s="11">
        <v>4534385.8216000004</v>
      </c>
      <c r="D25" s="11" t="s">
        <v>397</v>
      </c>
      <c r="E25" s="11" t="s">
        <v>397</v>
      </c>
      <c r="F25" s="11" t="s">
        <v>397</v>
      </c>
      <c r="G25" s="11">
        <v>4534385.8216000004</v>
      </c>
      <c r="H25" s="11" t="str">
        <f t="shared" si="1"/>
        <v>--</v>
      </c>
      <c r="I25" s="11">
        <v>4534385.8216000004</v>
      </c>
      <c r="J25" s="11" t="s">
        <v>397</v>
      </c>
    </row>
    <row r="26" spans="1:10" ht="12" customHeight="1">
      <c r="A26" s="2" t="str">
        <f>"Feb "&amp;RIGHT(A6,4)+1</f>
        <v>Feb 2012</v>
      </c>
      <c r="B26" s="11">
        <v>12688208.001599999</v>
      </c>
      <c r="C26" s="11">
        <v>4047256.3912999998</v>
      </c>
      <c r="D26" s="11" t="s">
        <v>397</v>
      </c>
      <c r="E26" s="11" t="s">
        <v>397</v>
      </c>
      <c r="F26" s="11" t="s">
        <v>397</v>
      </c>
      <c r="G26" s="11">
        <v>4047256.3912999998</v>
      </c>
      <c r="H26" s="11" t="str">
        <f t="shared" si="1"/>
        <v>--</v>
      </c>
      <c r="I26" s="11">
        <v>4047256.3912999998</v>
      </c>
      <c r="J26" s="11" t="s">
        <v>397</v>
      </c>
    </row>
    <row r="27" spans="1:10" ht="12" customHeight="1">
      <c r="A27" s="2" t="str">
        <f>"Mar "&amp;RIGHT(A6,4)+1</f>
        <v>Mar 2012</v>
      </c>
      <c r="B27" s="11">
        <v>12996013.6468</v>
      </c>
      <c r="C27" s="11">
        <v>4257145.7763</v>
      </c>
      <c r="D27" s="11" t="s">
        <v>397</v>
      </c>
      <c r="E27" s="11" t="s">
        <v>397</v>
      </c>
      <c r="F27" s="11" t="s">
        <v>397</v>
      </c>
      <c r="G27" s="11">
        <v>4257145.7763</v>
      </c>
      <c r="H27" s="11" t="str">
        <f t="shared" si="1"/>
        <v>--</v>
      </c>
      <c r="I27" s="11">
        <v>4257145.7763</v>
      </c>
      <c r="J27" s="11" t="s">
        <v>397</v>
      </c>
    </row>
    <row r="28" spans="1:10" ht="12" customHeight="1">
      <c r="A28" s="2" t="str">
        <f>"Apr "&amp;RIGHT(A6,4)+1</f>
        <v>Apr 2012</v>
      </c>
      <c r="B28" s="11" t="s">
        <v>397</v>
      </c>
      <c r="C28" s="11" t="s">
        <v>397</v>
      </c>
      <c r="D28" s="11" t="s">
        <v>397</v>
      </c>
      <c r="E28" s="11" t="s">
        <v>397</v>
      </c>
      <c r="F28" s="11" t="s">
        <v>397</v>
      </c>
      <c r="G28" s="11" t="s">
        <v>397</v>
      </c>
      <c r="H28" s="11" t="str">
        <f t="shared" si="1"/>
        <v>--</v>
      </c>
      <c r="I28" s="11" t="s">
        <v>397</v>
      </c>
      <c r="J28" s="11" t="s">
        <v>397</v>
      </c>
    </row>
    <row r="29" spans="1:10" ht="12" customHeight="1">
      <c r="A29" s="2" t="str">
        <f>"May "&amp;RIGHT(A6,4)+1</f>
        <v>May 2012</v>
      </c>
      <c r="B29" s="11" t="s">
        <v>397</v>
      </c>
      <c r="C29" s="11" t="s">
        <v>397</v>
      </c>
      <c r="D29" s="11" t="s">
        <v>397</v>
      </c>
      <c r="E29" s="11" t="s">
        <v>397</v>
      </c>
      <c r="F29" s="11" t="s">
        <v>397</v>
      </c>
      <c r="G29" s="11" t="s">
        <v>397</v>
      </c>
      <c r="H29" s="11" t="str">
        <f t="shared" si="1"/>
        <v>--</v>
      </c>
      <c r="I29" s="11" t="s">
        <v>397</v>
      </c>
      <c r="J29" s="11" t="s">
        <v>397</v>
      </c>
    </row>
    <row r="30" spans="1:10" ht="12" customHeight="1">
      <c r="A30" s="2" t="str">
        <f>"Jun "&amp;RIGHT(A6,4)+1</f>
        <v>Jun 2012</v>
      </c>
      <c r="B30" s="11" t="s">
        <v>397</v>
      </c>
      <c r="C30" s="11" t="s">
        <v>397</v>
      </c>
      <c r="D30" s="11" t="s">
        <v>397</v>
      </c>
      <c r="E30" s="11" t="s">
        <v>397</v>
      </c>
      <c r="F30" s="11" t="s">
        <v>397</v>
      </c>
      <c r="G30" s="11" t="s">
        <v>397</v>
      </c>
      <c r="H30" s="11" t="str">
        <f t="shared" si="1"/>
        <v>--</v>
      </c>
      <c r="I30" s="11" t="s">
        <v>397</v>
      </c>
      <c r="J30" s="11" t="s">
        <v>397</v>
      </c>
    </row>
    <row r="31" spans="1:10" ht="12" customHeight="1">
      <c r="A31" s="2" t="str">
        <f>"Jul "&amp;RIGHT(A6,4)+1</f>
        <v>Jul 2012</v>
      </c>
      <c r="B31" s="11" t="s">
        <v>397</v>
      </c>
      <c r="C31" s="11" t="s">
        <v>397</v>
      </c>
      <c r="D31" s="11" t="s">
        <v>397</v>
      </c>
      <c r="E31" s="11" t="s">
        <v>397</v>
      </c>
      <c r="F31" s="11" t="s">
        <v>397</v>
      </c>
      <c r="G31" s="11" t="s">
        <v>397</v>
      </c>
      <c r="H31" s="11" t="str">
        <f t="shared" si="1"/>
        <v>--</v>
      </c>
      <c r="I31" s="11" t="s">
        <v>397</v>
      </c>
      <c r="J31" s="11" t="s">
        <v>397</v>
      </c>
    </row>
    <row r="32" spans="1:10" ht="12" customHeight="1">
      <c r="A32" s="2" t="str">
        <f>"Aug "&amp;RIGHT(A6,4)+1</f>
        <v>Aug 2012</v>
      </c>
      <c r="B32" s="11" t="s">
        <v>397</v>
      </c>
      <c r="C32" s="11" t="s">
        <v>397</v>
      </c>
      <c r="D32" s="11" t="s">
        <v>397</v>
      </c>
      <c r="E32" s="11" t="s">
        <v>397</v>
      </c>
      <c r="F32" s="11" t="s">
        <v>397</v>
      </c>
      <c r="G32" s="11" t="s">
        <v>397</v>
      </c>
      <c r="H32" s="11" t="str">
        <f t="shared" si="1"/>
        <v>--</v>
      </c>
      <c r="I32" s="11" t="s">
        <v>397</v>
      </c>
      <c r="J32" s="11" t="s">
        <v>397</v>
      </c>
    </row>
    <row r="33" spans="1:10" ht="12" customHeight="1">
      <c r="A33" s="2" t="str">
        <f>"Sep "&amp;RIGHT(A6,4)+1</f>
        <v>Sep 2012</v>
      </c>
      <c r="B33" s="11" t="s">
        <v>397</v>
      </c>
      <c r="C33" s="11" t="s">
        <v>397</v>
      </c>
      <c r="D33" s="11" t="s">
        <v>397</v>
      </c>
      <c r="E33" s="11" t="s">
        <v>397</v>
      </c>
      <c r="F33" s="11" t="s">
        <v>397</v>
      </c>
      <c r="G33" s="11" t="s">
        <v>397</v>
      </c>
      <c r="H33" s="11" t="str">
        <f t="shared" si="1"/>
        <v>--</v>
      </c>
      <c r="I33" s="11" t="s">
        <v>397</v>
      </c>
      <c r="J33" s="11" t="s">
        <v>397</v>
      </c>
    </row>
    <row r="34" spans="1:10" ht="12" customHeight="1">
      <c r="A34" s="12" t="s">
        <v>57</v>
      </c>
      <c r="B34" s="13">
        <v>72540582.315500006</v>
      </c>
      <c r="C34" s="13">
        <v>26099186.8259</v>
      </c>
      <c r="D34" s="13">
        <v>815453.6</v>
      </c>
      <c r="E34" s="13">
        <v>0</v>
      </c>
      <c r="F34" s="13">
        <v>815453.6</v>
      </c>
      <c r="G34" s="13">
        <v>26914640.425900001</v>
      </c>
      <c r="H34" s="13">
        <f t="shared" si="1"/>
        <v>0</v>
      </c>
      <c r="I34" s="13">
        <v>26914640.425900001</v>
      </c>
      <c r="J34" s="13" t="s">
        <v>397</v>
      </c>
    </row>
    <row r="35" spans="1:10" ht="12" customHeight="1">
      <c r="A35" s="14" t="str">
        <f>"Total "&amp;MID(A20,7,LEN(A20)-13)&amp;" Months"</f>
        <v>Total 6 Months</v>
      </c>
      <c r="B35" s="15">
        <v>72540582.315500006</v>
      </c>
      <c r="C35" s="15">
        <v>26099186.8259</v>
      </c>
      <c r="D35" s="15">
        <v>815453.6</v>
      </c>
      <c r="E35" s="15">
        <v>0</v>
      </c>
      <c r="F35" s="15">
        <v>815453.6</v>
      </c>
      <c r="G35" s="15">
        <v>26914640.425900001</v>
      </c>
      <c r="H35" s="15">
        <f t="shared" si="1"/>
        <v>0</v>
      </c>
      <c r="I35" s="15">
        <v>26914640.425900001</v>
      </c>
      <c r="J35" s="15" t="s">
        <v>397</v>
      </c>
    </row>
    <row r="36" spans="1:10" ht="12" customHeight="1">
      <c r="A36" s="33"/>
      <c r="B36" s="33"/>
      <c r="C36" s="33"/>
      <c r="D36" s="33"/>
      <c r="E36" s="33"/>
      <c r="F36" s="33"/>
      <c r="G36" s="33"/>
      <c r="H36" s="33"/>
      <c r="I36" s="33"/>
      <c r="J36" s="33"/>
    </row>
    <row r="37" spans="1:10" ht="69.95" customHeight="1">
      <c r="A37" s="53" t="s">
        <v>380</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J3:J4"/>
    <mergeCell ref="B5:J5"/>
    <mergeCell ref="A36:J36"/>
    <mergeCell ref="A37:J37"/>
    <mergeCell ref="A1:I1"/>
    <mergeCell ref="A2:I2"/>
    <mergeCell ref="A3:A4"/>
    <mergeCell ref="B3:B4"/>
    <mergeCell ref="C3:C4"/>
    <mergeCell ref="D3:F3"/>
    <mergeCell ref="G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4.xml><?xml version="1.0" encoding="utf-8"?>
<worksheet xmlns="http://schemas.openxmlformats.org/spreadsheetml/2006/main" xmlns:r="http://schemas.openxmlformats.org/officeDocument/2006/relationships">
  <sheetPr codeName="Sheet38">
    <pageSetUpPr fitToPage="1"/>
  </sheetPr>
  <dimension ref="A1:I200"/>
  <sheetViews>
    <sheetView showGridLines="0" workbookViewId="0">
      <pane activePane="bottomRight" state="frozen"/>
      <selection sqref="A1:H1"/>
    </sheetView>
  </sheetViews>
  <sheetFormatPr defaultRowHeight="12.75"/>
  <cols>
    <col min="1" max="1" width="12.140625" customWidth="1"/>
    <col min="2" max="9" width="11.42578125" customWidth="1"/>
  </cols>
  <sheetData>
    <row r="1" spans="1:9" ht="12" customHeight="1">
      <c r="A1" s="42" t="s">
        <v>394</v>
      </c>
      <c r="B1" s="42"/>
      <c r="C1" s="42"/>
      <c r="D1" s="42"/>
      <c r="E1" s="42"/>
      <c r="F1" s="42"/>
      <c r="G1" s="42"/>
      <c r="H1" s="42"/>
      <c r="I1" s="2" t="s">
        <v>395</v>
      </c>
    </row>
    <row r="2" spans="1:9" ht="12" customHeight="1">
      <c r="A2" s="44" t="s">
        <v>175</v>
      </c>
      <c r="B2" s="44"/>
      <c r="C2" s="44"/>
      <c r="D2" s="44"/>
      <c r="E2" s="44"/>
      <c r="F2" s="44"/>
      <c r="G2" s="44"/>
      <c r="H2" s="44"/>
      <c r="I2" s="1"/>
    </row>
    <row r="3" spans="1:9" ht="24" customHeight="1">
      <c r="A3" s="46" t="s">
        <v>52</v>
      </c>
      <c r="B3" s="38" t="s">
        <v>263</v>
      </c>
      <c r="C3" s="48" t="s">
        <v>176</v>
      </c>
      <c r="D3" s="54"/>
      <c r="E3" s="49"/>
      <c r="F3" s="48" t="s">
        <v>262</v>
      </c>
      <c r="G3" s="54"/>
      <c r="H3" s="49"/>
      <c r="I3" s="40" t="s">
        <v>264</v>
      </c>
    </row>
    <row r="4" spans="1:9" ht="24" customHeight="1">
      <c r="A4" s="47"/>
      <c r="B4" s="39"/>
      <c r="C4" s="10" t="s">
        <v>163</v>
      </c>
      <c r="D4" s="10" t="s">
        <v>171</v>
      </c>
      <c r="E4" s="10" t="s">
        <v>57</v>
      </c>
      <c r="F4" s="10" t="s">
        <v>149</v>
      </c>
      <c r="G4" s="10" t="s">
        <v>177</v>
      </c>
      <c r="H4" s="10" t="s">
        <v>57</v>
      </c>
      <c r="I4" s="41"/>
    </row>
    <row r="5" spans="1:9" ht="12" customHeight="1">
      <c r="A5" s="1"/>
      <c r="B5" s="33" t="str">
        <f>REPT("-",88)&amp;" Dollars "&amp;REPT("-",148)</f>
        <v>---------------------------------------------------------------------------------------- Dollars ----------------------------------------------------------------------------------------------------------------------------------------------------</v>
      </c>
      <c r="C5" s="33"/>
      <c r="D5" s="33"/>
      <c r="E5" s="33"/>
      <c r="F5" s="33"/>
      <c r="G5" s="33"/>
      <c r="H5" s="33"/>
      <c r="I5" s="33"/>
    </row>
    <row r="6" spans="1:9" ht="12" customHeight="1">
      <c r="A6" s="3" t="s">
        <v>396</v>
      </c>
    </row>
    <row r="7" spans="1:9" ht="12" customHeight="1">
      <c r="A7" s="2" t="str">
        <f>"Oct "&amp;RIGHT(A6,4)-1</f>
        <v>Oct 2010</v>
      </c>
      <c r="B7" s="11">
        <v>0</v>
      </c>
      <c r="C7" s="11">
        <v>138611142.0433</v>
      </c>
      <c r="D7" s="11">
        <v>1288499.6025</v>
      </c>
      <c r="E7" s="11">
        <v>139899641.64579999</v>
      </c>
      <c r="F7" s="11">
        <v>0</v>
      </c>
      <c r="G7" s="11">
        <v>0</v>
      </c>
      <c r="H7" s="11">
        <v>0</v>
      </c>
      <c r="I7" s="11">
        <v>139899641.64579999</v>
      </c>
    </row>
    <row r="8" spans="1:9" ht="12" customHeight="1">
      <c r="A8" s="2" t="str">
        <f>"Nov "&amp;RIGHT(A6,4)-1</f>
        <v>Nov 2010</v>
      </c>
      <c r="B8" s="11">
        <v>0</v>
      </c>
      <c r="C8" s="11">
        <v>131204401.9623</v>
      </c>
      <c r="D8" s="11">
        <v>1269096.6599999999</v>
      </c>
      <c r="E8" s="11">
        <v>132473498.6223</v>
      </c>
      <c r="F8" s="11">
        <v>0</v>
      </c>
      <c r="G8" s="11">
        <v>0</v>
      </c>
      <c r="H8" s="11">
        <v>0</v>
      </c>
      <c r="I8" s="11">
        <v>132473498.6223</v>
      </c>
    </row>
    <row r="9" spans="1:9" ht="12" customHeight="1">
      <c r="A9" s="2" t="str">
        <f>"Dec "&amp;RIGHT(A6,4)-1</f>
        <v>Dec 2010</v>
      </c>
      <c r="B9" s="11">
        <v>0</v>
      </c>
      <c r="C9" s="11">
        <v>71938210.140499994</v>
      </c>
      <c r="D9" s="11">
        <v>19845775.032499999</v>
      </c>
      <c r="E9" s="11">
        <v>91783985.172999993</v>
      </c>
      <c r="F9" s="11">
        <v>0</v>
      </c>
      <c r="G9" s="11">
        <v>0</v>
      </c>
      <c r="H9" s="11">
        <v>0</v>
      </c>
      <c r="I9" s="11">
        <v>91783985.172999993</v>
      </c>
    </row>
    <row r="10" spans="1:9" ht="12" customHeight="1">
      <c r="A10" s="2" t="str">
        <f>"Jan "&amp;RIGHT(A6,4)</f>
        <v>Jan 2011</v>
      </c>
      <c r="B10" s="11">
        <v>0</v>
      </c>
      <c r="C10" s="11">
        <v>88595444.391499996</v>
      </c>
      <c r="D10" s="11">
        <v>1137787.155</v>
      </c>
      <c r="E10" s="11">
        <v>89733231.546499997</v>
      </c>
      <c r="F10" s="11">
        <v>0</v>
      </c>
      <c r="G10" s="11">
        <v>0</v>
      </c>
      <c r="H10" s="11">
        <v>0</v>
      </c>
      <c r="I10" s="11">
        <v>89733231.546499997</v>
      </c>
    </row>
    <row r="11" spans="1:9" ht="12" customHeight="1">
      <c r="A11" s="2" t="str">
        <f>"Feb "&amp;RIGHT(A6,4)</f>
        <v>Feb 2011</v>
      </c>
      <c r="B11" s="11">
        <v>0</v>
      </c>
      <c r="C11" s="11">
        <v>92121939.504199997</v>
      </c>
      <c r="D11" s="11">
        <v>1015199.5275</v>
      </c>
      <c r="E11" s="11">
        <v>93137139.0317</v>
      </c>
      <c r="F11" s="11">
        <v>0</v>
      </c>
      <c r="G11" s="11">
        <v>0</v>
      </c>
      <c r="H11" s="11">
        <v>0</v>
      </c>
      <c r="I11" s="11">
        <v>93137139.0317</v>
      </c>
    </row>
    <row r="12" spans="1:9" ht="12" customHeight="1">
      <c r="A12" s="2" t="str">
        <f>"Mar "&amp;RIGHT(A6,4)</f>
        <v>Mar 2011</v>
      </c>
      <c r="B12" s="11">
        <v>0</v>
      </c>
      <c r="C12" s="11">
        <v>114592893.8899</v>
      </c>
      <c r="D12" s="11">
        <v>31450189.887499999</v>
      </c>
      <c r="E12" s="11">
        <v>146043083.77739999</v>
      </c>
      <c r="F12" s="11">
        <v>0</v>
      </c>
      <c r="G12" s="11">
        <v>0</v>
      </c>
      <c r="H12" s="11">
        <v>0</v>
      </c>
      <c r="I12" s="11">
        <v>146043083.77739999</v>
      </c>
    </row>
    <row r="13" spans="1:9" ht="12" customHeight="1">
      <c r="A13" s="2" t="str">
        <f>"Apr "&amp;RIGHT(A6,4)</f>
        <v>Apr 2011</v>
      </c>
      <c r="B13" s="11">
        <v>0</v>
      </c>
      <c r="C13" s="11">
        <v>72467154.262799993</v>
      </c>
      <c r="D13" s="11">
        <v>1332098.46</v>
      </c>
      <c r="E13" s="11">
        <v>73799252.722800002</v>
      </c>
      <c r="F13" s="11">
        <v>0</v>
      </c>
      <c r="G13" s="11">
        <v>0</v>
      </c>
      <c r="H13" s="11">
        <v>0</v>
      </c>
      <c r="I13" s="11">
        <v>73799252.722800002</v>
      </c>
    </row>
    <row r="14" spans="1:9" ht="12" customHeight="1">
      <c r="A14" s="2" t="str">
        <f>"May "&amp;RIGHT(A6,4)</f>
        <v>May 2011</v>
      </c>
      <c r="B14" s="11">
        <v>0</v>
      </c>
      <c r="C14" s="11">
        <v>39089584.871100001</v>
      </c>
      <c r="D14" s="11">
        <v>1085980.9724999999</v>
      </c>
      <c r="E14" s="11">
        <v>40175565.843599997</v>
      </c>
      <c r="F14" s="11">
        <v>0</v>
      </c>
      <c r="G14" s="11">
        <v>0</v>
      </c>
      <c r="H14" s="11">
        <v>0</v>
      </c>
      <c r="I14" s="11">
        <v>40175565.843599997</v>
      </c>
    </row>
    <row r="15" spans="1:9" ht="12" customHeight="1">
      <c r="A15" s="2" t="str">
        <f>"Jun "&amp;RIGHT(A6,4)</f>
        <v>Jun 2011</v>
      </c>
      <c r="B15" s="11">
        <v>0</v>
      </c>
      <c r="C15" s="11">
        <v>36682298.668099999</v>
      </c>
      <c r="D15" s="11">
        <v>24117020.432500001</v>
      </c>
      <c r="E15" s="11">
        <v>60799319.100599997</v>
      </c>
      <c r="F15" s="11">
        <v>0</v>
      </c>
      <c r="G15" s="11">
        <v>0</v>
      </c>
      <c r="H15" s="11">
        <v>0</v>
      </c>
      <c r="I15" s="11">
        <v>60799319.100599997</v>
      </c>
    </row>
    <row r="16" spans="1:9" ht="12" customHeight="1">
      <c r="A16" s="2" t="str">
        <f>"Jul "&amp;RIGHT(A6,4)</f>
        <v>Jul 2011</v>
      </c>
      <c r="B16" s="11">
        <v>0</v>
      </c>
      <c r="C16" s="11">
        <v>96741958.846699998</v>
      </c>
      <c r="D16" s="11">
        <v>6727.9549999999999</v>
      </c>
      <c r="E16" s="11">
        <v>96748686.801699996</v>
      </c>
      <c r="F16" s="11">
        <v>0</v>
      </c>
      <c r="G16" s="11">
        <v>0</v>
      </c>
      <c r="H16" s="11">
        <v>0</v>
      </c>
      <c r="I16" s="11">
        <v>96748686.801699996</v>
      </c>
    </row>
    <row r="17" spans="1:9" ht="12" customHeight="1">
      <c r="A17" s="2" t="str">
        <f>"Aug "&amp;RIGHT(A6,4)</f>
        <v>Aug 2011</v>
      </c>
      <c r="B17" s="11">
        <v>0</v>
      </c>
      <c r="C17" s="11">
        <v>130079015.6329</v>
      </c>
      <c r="D17" s="11">
        <v>769486.65749999997</v>
      </c>
      <c r="E17" s="11">
        <v>130848502.2904</v>
      </c>
      <c r="F17" s="11">
        <v>0</v>
      </c>
      <c r="G17" s="11">
        <v>0</v>
      </c>
      <c r="H17" s="11">
        <v>0</v>
      </c>
      <c r="I17" s="11">
        <v>130848502.2904</v>
      </c>
    </row>
    <row r="18" spans="1:9" ht="12" customHeight="1">
      <c r="A18" s="2" t="str">
        <f>"Sep "&amp;RIGHT(A6,4)</f>
        <v>Sep 2011</v>
      </c>
      <c r="B18" s="11">
        <v>0</v>
      </c>
      <c r="C18" s="11">
        <v>203178838.27869999</v>
      </c>
      <c r="D18" s="11">
        <v>28277288.487500001</v>
      </c>
      <c r="E18" s="11">
        <v>231456126.76620001</v>
      </c>
      <c r="F18" s="11">
        <v>0</v>
      </c>
      <c r="G18" s="11">
        <v>0</v>
      </c>
      <c r="H18" s="11">
        <v>0</v>
      </c>
      <c r="I18" s="11">
        <v>231456126.76620001</v>
      </c>
    </row>
    <row r="19" spans="1:9" ht="12" customHeight="1">
      <c r="A19" s="12" t="s">
        <v>57</v>
      </c>
      <c r="B19" s="13">
        <v>0</v>
      </c>
      <c r="C19" s="13">
        <v>1215302882.4920001</v>
      </c>
      <c r="D19" s="13">
        <v>111595150.83</v>
      </c>
      <c r="E19" s="13">
        <v>1326898033.322</v>
      </c>
      <c r="F19" s="13">
        <v>0</v>
      </c>
      <c r="G19" s="13">
        <v>0</v>
      </c>
      <c r="H19" s="13">
        <v>0</v>
      </c>
      <c r="I19" s="13">
        <v>1326898033.322</v>
      </c>
    </row>
    <row r="20" spans="1:9" ht="12" customHeight="1">
      <c r="A20" s="14" t="s">
        <v>398</v>
      </c>
      <c r="B20" s="15">
        <v>0</v>
      </c>
      <c r="C20" s="15">
        <v>637064031.93169999</v>
      </c>
      <c r="D20" s="15">
        <v>56006547.865000002</v>
      </c>
      <c r="E20" s="15">
        <v>693070579.7967</v>
      </c>
      <c r="F20" s="15">
        <v>0</v>
      </c>
      <c r="G20" s="15">
        <v>0</v>
      </c>
      <c r="H20" s="15">
        <v>0</v>
      </c>
      <c r="I20" s="15">
        <v>693070579.7967</v>
      </c>
    </row>
    <row r="21" spans="1:9" ht="12" customHeight="1">
      <c r="A21" s="3" t="str">
        <f>"FY "&amp;RIGHT(A6,4)+1</f>
        <v>FY 2012</v>
      </c>
    </row>
    <row r="22" spans="1:9" ht="12" customHeight="1">
      <c r="A22" s="2" t="str">
        <f>"Oct "&amp;RIGHT(A6,4)</f>
        <v>Oct 2011</v>
      </c>
      <c r="B22" s="11" t="s">
        <v>397</v>
      </c>
      <c r="C22" s="11">
        <v>183940400.8987</v>
      </c>
      <c r="D22" s="11">
        <v>1410725.8725000001</v>
      </c>
      <c r="E22" s="11">
        <v>185351126.7712</v>
      </c>
      <c r="F22" s="11" t="s">
        <v>397</v>
      </c>
      <c r="G22" s="11" t="s">
        <v>397</v>
      </c>
      <c r="H22" s="11" t="s">
        <v>397</v>
      </c>
      <c r="I22" s="11">
        <v>185351126.7712</v>
      </c>
    </row>
    <row r="23" spans="1:9" ht="12" customHeight="1">
      <c r="A23" s="2" t="str">
        <f>"Nov "&amp;RIGHT(A6,4)</f>
        <v>Nov 2011</v>
      </c>
      <c r="B23" s="11" t="s">
        <v>397</v>
      </c>
      <c r="C23" s="11">
        <v>135447512.5826</v>
      </c>
      <c r="D23" s="11">
        <v>1411431.865</v>
      </c>
      <c r="E23" s="11">
        <v>136858944.44760001</v>
      </c>
      <c r="F23" s="11" t="s">
        <v>397</v>
      </c>
      <c r="G23" s="11" t="s">
        <v>397</v>
      </c>
      <c r="H23" s="11" t="s">
        <v>397</v>
      </c>
      <c r="I23" s="11">
        <v>136858944.44760001</v>
      </c>
    </row>
    <row r="24" spans="1:9" ht="12" customHeight="1">
      <c r="A24" s="2" t="str">
        <f>"Dec "&amp;RIGHT(A6,4)</f>
        <v>Dec 2011</v>
      </c>
      <c r="B24" s="11" t="s">
        <v>397</v>
      </c>
      <c r="C24" s="11">
        <v>157173859.76730001</v>
      </c>
      <c r="D24" s="11">
        <v>20688825.4375</v>
      </c>
      <c r="E24" s="11">
        <v>177862685.20480001</v>
      </c>
      <c r="F24" s="11" t="s">
        <v>397</v>
      </c>
      <c r="G24" s="11" t="s">
        <v>397</v>
      </c>
      <c r="H24" s="11" t="s">
        <v>397</v>
      </c>
      <c r="I24" s="11">
        <v>177862685.20480001</v>
      </c>
    </row>
    <row r="25" spans="1:9" ht="12" customHeight="1">
      <c r="A25" s="2" t="str">
        <f>"Jan "&amp;RIGHT(A6,4)+1</f>
        <v>Jan 2012</v>
      </c>
      <c r="B25" s="11" t="s">
        <v>397</v>
      </c>
      <c r="C25" s="11">
        <v>144823144.95680001</v>
      </c>
      <c r="D25" s="11">
        <v>1439191.855</v>
      </c>
      <c r="E25" s="11">
        <v>146262336.8118</v>
      </c>
      <c r="F25" s="11" t="s">
        <v>397</v>
      </c>
      <c r="G25" s="11" t="s">
        <v>397</v>
      </c>
      <c r="H25" s="11" t="s">
        <v>397</v>
      </c>
      <c r="I25" s="11">
        <v>146262336.8118</v>
      </c>
    </row>
    <row r="26" spans="1:9" ht="12" customHeight="1">
      <c r="A26" s="2" t="str">
        <f>"Feb "&amp;RIGHT(A6,4)+1</f>
        <v>Feb 2012</v>
      </c>
      <c r="B26" s="11" t="s">
        <v>397</v>
      </c>
      <c r="C26" s="11">
        <v>107987346.34289999</v>
      </c>
      <c r="D26" s="11">
        <v>1409247.8049999999</v>
      </c>
      <c r="E26" s="11">
        <v>109396594.1479</v>
      </c>
      <c r="F26" s="11" t="s">
        <v>397</v>
      </c>
      <c r="G26" s="11" t="s">
        <v>397</v>
      </c>
      <c r="H26" s="11" t="s">
        <v>397</v>
      </c>
      <c r="I26" s="11">
        <v>109396594.1479</v>
      </c>
    </row>
    <row r="27" spans="1:9" ht="12" customHeight="1">
      <c r="A27" s="2" t="str">
        <f>"Mar "&amp;RIGHT(A6,4)+1</f>
        <v>Mar 2012</v>
      </c>
      <c r="B27" s="11" t="s">
        <v>397</v>
      </c>
      <c r="C27" s="11">
        <v>85167180.393099993</v>
      </c>
      <c r="D27" s="11">
        <v>30392776.787500001</v>
      </c>
      <c r="E27" s="11">
        <v>115559957.1806</v>
      </c>
      <c r="F27" s="11" t="s">
        <v>397</v>
      </c>
      <c r="G27" s="11" t="s">
        <v>397</v>
      </c>
      <c r="H27" s="11" t="s">
        <v>397</v>
      </c>
      <c r="I27" s="11">
        <v>115559957.1806</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t="s">
        <v>397</v>
      </c>
      <c r="C34" s="13">
        <v>814539444.94140005</v>
      </c>
      <c r="D34" s="13">
        <v>56752199.622500002</v>
      </c>
      <c r="E34" s="13">
        <v>871291644.56389999</v>
      </c>
      <c r="F34" s="13" t="s">
        <v>397</v>
      </c>
      <c r="G34" s="13" t="s">
        <v>397</v>
      </c>
      <c r="H34" s="13" t="s">
        <v>397</v>
      </c>
      <c r="I34" s="13">
        <v>871291644.56389999</v>
      </c>
    </row>
    <row r="35" spans="1:9" ht="12" customHeight="1">
      <c r="A35" s="14" t="str">
        <f>"Total "&amp;MID(A20,7,LEN(A20)-13)&amp;" Months"</f>
        <v>Total 6 Months</v>
      </c>
      <c r="B35" s="15" t="s">
        <v>397</v>
      </c>
      <c r="C35" s="15">
        <v>814539444.94140005</v>
      </c>
      <c r="D35" s="15">
        <v>56752199.622500002</v>
      </c>
      <c r="E35" s="15">
        <v>871291644.56389999</v>
      </c>
      <c r="F35" s="15" t="s">
        <v>397</v>
      </c>
      <c r="G35" s="15" t="s">
        <v>397</v>
      </c>
      <c r="H35" s="15" t="s">
        <v>397</v>
      </c>
      <c r="I35" s="15">
        <v>871291644.56389999</v>
      </c>
    </row>
    <row r="36" spans="1:9" ht="12" customHeight="1">
      <c r="A36" s="33"/>
      <c r="B36" s="33"/>
      <c r="C36" s="33"/>
      <c r="D36" s="33"/>
      <c r="E36" s="33"/>
      <c r="F36" s="33"/>
      <c r="G36" s="33"/>
      <c r="H36" s="33"/>
      <c r="I36" s="33"/>
    </row>
    <row r="37" spans="1:9" ht="69.95" customHeight="1">
      <c r="A37" s="53" t="s">
        <v>381</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I3:I4"/>
    <mergeCell ref="B5:I5"/>
    <mergeCell ref="A36:I36"/>
    <mergeCell ref="A37:I37"/>
    <mergeCell ref="A1:H1"/>
    <mergeCell ref="A2:H2"/>
    <mergeCell ref="A3:A4"/>
    <mergeCell ref="B3:B4"/>
    <mergeCell ref="C3:E3"/>
    <mergeCell ref="F3:H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5.xml><?xml version="1.0" encoding="utf-8"?>
<worksheet xmlns="http://schemas.openxmlformats.org/spreadsheetml/2006/main" xmlns:r="http://schemas.openxmlformats.org/officeDocument/2006/relationships">
  <sheetPr codeName="Sheet39">
    <pageSetUpPr fitToPage="1"/>
  </sheetPr>
  <dimension ref="A1:H200"/>
  <sheetViews>
    <sheetView showGridLines="0" workbookViewId="0">
      <pane activePane="bottomRight" state="frozen"/>
      <selection sqref="A1:G1"/>
    </sheetView>
  </sheetViews>
  <sheetFormatPr defaultRowHeight="12.75"/>
  <cols>
    <col min="1" max="1" width="12.140625" customWidth="1"/>
    <col min="2" max="6" width="11.42578125" customWidth="1"/>
    <col min="7" max="7" width="12.28515625" customWidth="1"/>
    <col min="8" max="8" width="12.140625" customWidth="1"/>
  </cols>
  <sheetData>
    <row r="1" spans="1:8" ht="12" customHeight="1">
      <c r="A1" s="42" t="s">
        <v>394</v>
      </c>
      <c r="B1" s="42"/>
      <c r="C1" s="42"/>
      <c r="D1" s="42"/>
      <c r="E1" s="42"/>
      <c r="F1" s="42"/>
      <c r="G1" s="42"/>
      <c r="H1" s="2" t="s">
        <v>395</v>
      </c>
    </row>
    <row r="2" spans="1:8" ht="12" customHeight="1">
      <c r="A2" s="44" t="s">
        <v>178</v>
      </c>
      <c r="B2" s="44"/>
      <c r="C2" s="44"/>
      <c r="D2" s="44"/>
      <c r="E2" s="44"/>
      <c r="F2" s="44"/>
      <c r="G2" s="44"/>
      <c r="H2" s="1"/>
    </row>
    <row r="3" spans="1:8" ht="24" customHeight="1">
      <c r="A3" s="46" t="s">
        <v>52</v>
      </c>
      <c r="B3" s="48" t="s">
        <v>265</v>
      </c>
      <c r="C3" s="54"/>
      <c r="D3" s="54"/>
      <c r="E3" s="49"/>
      <c r="F3" s="38" t="s">
        <v>266</v>
      </c>
      <c r="G3" s="38" t="s">
        <v>267</v>
      </c>
      <c r="H3" s="40" t="s">
        <v>268</v>
      </c>
    </row>
    <row r="4" spans="1:8" ht="24" customHeight="1">
      <c r="A4" s="47"/>
      <c r="B4" s="10" t="s">
        <v>179</v>
      </c>
      <c r="C4" s="10" t="s">
        <v>180</v>
      </c>
      <c r="D4" s="10" t="s">
        <v>143</v>
      </c>
      <c r="E4" s="10" t="s">
        <v>57</v>
      </c>
      <c r="F4" s="39"/>
      <c r="G4" s="39"/>
      <c r="H4" s="41"/>
    </row>
    <row r="5" spans="1:8" ht="12" customHeight="1">
      <c r="A5" s="1"/>
      <c r="B5" s="33" t="str">
        <f>REPT("-",80)&amp;" Dollars "&amp;REPT("-",80)</f>
        <v>-------------------------------------------------------------------------------- Dollars --------------------------------------------------------------------------------</v>
      </c>
      <c r="C5" s="33"/>
      <c r="D5" s="33"/>
      <c r="E5" s="33"/>
      <c r="F5" s="33"/>
      <c r="G5" s="33"/>
      <c r="H5" s="33"/>
    </row>
    <row r="6" spans="1:8" ht="12" customHeight="1">
      <c r="A6" s="3" t="s">
        <v>396</v>
      </c>
    </row>
    <row r="7" spans="1:8" ht="12" customHeight="1">
      <c r="A7" s="2" t="str">
        <f>"Oct "&amp;RIGHT(A6,4)-1</f>
        <v>Oct 2010</v>
      </c>
      <c r="B7" s="11">
        <v>2431205</v>
      </c>
      <c r="C7" s="11">
        <v>0</v>
      </c>
      <c r="D7" s="11">
        <v>0</v>
      </c>
      <c r="E7" s="11">
        <v>2431205</v>
      </c>
      <c r="F7" s="11">
        <v>0</v>
      </c>
      <c r="G7" s="11">
        <v>682887.63020000001</v>
      </c>
      <c r="H7" s="11">
        <v>0</v>
      </c>
    </row>
    <row r="8" spans="1:8" ht="12" customHeight="1">
      <c r="A8" s="2" t="str">
        <f>"Nov "&amp;RIGHT(A6,4)-1</f>
        <v>Nov 2010</v>
      </c>
      <c r="B8" s="11">
        <v>2979313</v>
      </c>
      <c r="C8" s="11">
        <v>0</v>
      </c>
      <c r="D8" s="11">
        <v>0</v>
      </c>
      <c r="E8" s="11">
        <v>2979313</v>
      </c>
      <c r="F8" s="11">
        <v>2746</v>
      </c>
      <c r="G8" s="11">
        <v>636695.37340000004</v>
      </c>
      <c r="H8" s="11">
        <v>2086913</v>
      </c>
    </row>
    <row r="9" spans="1:8" ht="12" customHeight="1">
      <c r="A9" s="2" t="str">
        <f>"Dec "&amp;RIGHT(A6,4)-1</f>
        <v>Dec 2010</v>
      </c>
      <c r="B9" s="11">
        <v>37793238</v>
      </c>
      <c r="C9" s="11">
        <v>216817</v>
      </c>
      <c r="D9" s="11">
        <v>7232</v>
      </c>
      <c r="E9" s="11">
        <v>38017287</v>
      </c>
      <c r="F9" s="11">
        <v>0</v>
      </c>
      <c r="G9" s="11">
        <v>702230.85900000005</v>
      </c>
      <c r="H9" s="11">
        <v>1793329</v>
      </c>
    </row>
    <row r="10" spans="1:8" ht="12" customHeight="1">
      <c r="A10" s="2" t="str">
        <f>"Jan "&amp;RIGHT(A6,4)</f>
        <v>Jan 2011</v>
      </c>
      <c r="B10" s="11">
        <v>63912790</v>
      </c>
      <c r="C10" s="11">
        <v>262542</v>
      </c>
      <c r="D10" s="11">
        <v>0</v>
      </c>
      <c r="E10" s="11">
        <v>64175332</v>
      </c>
      <c r="F10" s="11">
        <v>21298</v>
      </c>
      <c r="G10" s="11">
        <v>624385.61829999997</v>
      </c>
      <c r="H10" s="11">
        <v>20244</v>
      </c>
    </row>
    <row r="11" spans="1:8" ht="12" customHeight="1">
      <c r="A11" s="2" t="str">
        <f>"Feb "&amp;RIGHT(A6,4)</f>
        <v>Feb 2011</v>
      </c>
      <c r="B11" s="11">
        <v>44957350</v>
      </c>
      <c r="C11" s="11">
        <v>67996</v>
      </c>
      <c r="D11" s="11">
        <v>4036</v>
      </c>
      <c r="E11" s="11">
        <v>45029382</v>
      </c>
      <c r="F11" s="11">
        <v>0</v>
      </c>
      <c r="G11" s="11">
        <v>683567.80200000003</v>
      </c>
      <c r="H11" s="11">
        <v>0</v>
      </c>
    </row>
    <row r="12" spans="1:8" ht="12" customHeight="1">
      <c r="A12" s="2" t="str">
        <f>"Mar "&amp;RIGHT(A6,4)</f>
        <v>Mar 2011</v>
      </c>
      <c r="B12" s="11">
        <v>8775838</v>
      </c>
      <c r="C12" s="11">
        <v>2754</v>
      </c>
      <c r="D12" s="11">
        <v>2404</v>
      </c>
      <c r="E12" s="11">
        <v>8780996</v>
      </c>
      <c r="F12" s="11">
        <v>0</v>
      </c>
      <c r="G12" s="11">
        <v>590848.5919</v>
      </c>
      <c r="H12" s="11">
        <v>0</v>
      </c>
    </row>
    <row r="13" spans="1:8" ht="12" customHeight="1">
      <c r="A13" s="2" t="str">
        <f>"Apr "&amp;RIGHT(A6,4)</f>
        <v>Apr 2011</v>
      </c>
      <c r="B13" s="11">
        <v>2056766</v>
      </c>
      <c r="C13" s="11">
        <v>397</v>
      </c>
      <c r="D13" s="11">
        <v>16842</v>
      </c>
      <c r="E13" s="11">
        <v>2074005</v>
      </c>
      <c r="F13" s="11">
        <v>0</v>
      </c>
      <c r="G13" s="11">
        <v>1134641.5559</v>
      </c>
      <c r="H13" s="11">
        <v>0</v>
      </c>
    </row>
    <row r="14" spans="1:8" ht="12" customHeight="1">
      <c r="A14" s="2" t="str">
        <f>"May "&amp;RIGHT(A6,4)</f>
        <v>May 2011</v>
      </c>
      <c r="B14" s="11">
        <v>69295</v>
      </c>
      <c r="C14" s="11">
        <v>0</v>
      </c>
      <c r="D14" s="11">
        <v>0</v>
      </c>
      <c r="E14" s="11">
        <v>69295</v>
      </c>
      <c r="F14" s="11">
        <v>0</v>
      </c>
      <c r="G14" s="11">
        <v>971568.42359999998</v>
      </c>
      <c r="H14" s="11">
        <v>0</v>
      </c>
    </row>
    <row r="15" spans="1:8" ht="12" customHeight="1">
      <c r="A15" s="2" t="str">
        <f>"Jun "&amp;RIGHT(A6,4)</f>
        <v>Jun 2011</v>
      </c>
      <c r="B15" s="11">
        <v>635324</v>
      </c>
      <c r="C15" s="11">
        <v>0</v>
      </c>
      <c r="D15" s="11">
        <v>0</v>
      </c>
      <c r="E15" s="11">
        <v>635324</v>
      </c>
      <c r="F15" s="11">
        <v>0</v>
      </c>
      <c r="G15" s="11">
        <v>1139622.7404</v>
      </c>
      <c r="H15" s="11">
        <v>0</v>
      </c>
    </row>
    <row r="16" spans="1:8" ht="12" customHeight="1">
      <c r="A16" s="2" t="str">
        <f>"Jul "&amp;RIGHT(A6,4)</f>
        <v>Jul 2011</v>
      </c>
      <c r="B16" s="11">
        <v>0</v>
      </c>
      <c r="C16" s="11">
        <v>0</v>
      </c>
      <c r="D16" s="11" t="s">
        <v>397</v>
      </c>
      <c r="E16" s="11">
        <v>0</v>
      </c>
      <c r="F16" s="11">
        <v>0</v>
      </c>
      <c r="G16" s="11">
        <v>59649.606699999997</v>
      </c>
      <c r="H16" s="11">
        <v>0</v>
      </c>
    </row>
    <row r="17" spans="1:8" ht="12" customHeight="1">
      <c r="A17" s="2" t="str">
        <f>"Aug "&amp;RIGHT(A6,4)</f>
        <v>Aug 2011</v>
      </c>
      <c r="B17" s="11">
        <v>88965.04</v>
      </c>
      <c r="C17" s="11">
        <v>0</v>
      </c>
      <c r="D17" s="11" t="s">
        <v>397</v>
      </c>
      <c r="E17" s="11">
        <v>88965.04</v>
      </c>
      <c r="F17" s="11">
        <v>0</v>
      </c>
      <c r="G17" s="11">
        <v>29717.452000000001</v>
      </c>
      <c r="H17" s="11">
        <v>0</v>
      </c>
    </row>
    <row r="18" spans="1:8" ht="12" customHeight="1">
      <c r="A18" s="2" t="str">
        <f>"Sep "&amp;RIGHT(A6,4)</f>
        <v>Sep 2011</v>
      </c>
      <c r="B18" s="11">
        <v>44482.52</v>
      </c>
      <c r="C18" s="11">
        <v>0</v>
      </c>
      <c r="D18" s="11" t="s">
        <v>397</v>
      </c>
      <c r="E18" s="11">
        <v>44482.52</v>
      </c>
      <c r="F18" s="11">
        <v>0</v>
      </c>
      <c r="G18" s="11">
        <v>2991506.3657</v>
      </c>
      <c r="H18" s="11">
        <v>0</v>
      </c>
    </row>
    <row r="19" spans="1:8" ht="12" customHeight="1">
      <c r="A19" s="12" t="s">
        <v>57</v>
      </c>
      <c r="B19" s="13">
        <v>163744566.56</v>
      </c>
      <c r="C19" s="13">
        <v>550506</v>
      </c>
      <c r="D19" s="13">
        <v>30514</v>
      </c>
      <c r="E19" s="13">
        <v>164325586.56</v>
      </c>
      <c r="F19" s="13">
        <v>24044</v>
      </c>
      <c r="G19" s="13">
        <v>10247322.019099999</v>
      </c>
      <c r="H19" s="13">
        <v>3900486</v>
      </c>
    </row>
    <row r="20" spans="1:8" ht="12" customHeight="1">
      <c r="A20" s="14" t="s">
        <v>398</v>
      </c>
      <c r="B20" s="15">
        <v>160849734</v>
      </c>
      <c r="C20" s="15">
        <v>550109</v>
      </c>
      <c r="D20" s="15">
        <v>13672</v>
      </c>
      <c r="E20" s="15">
        <v>161413515</v>
      </c>
      <c r="F20" s="15">
        <v>24044</v>
      </c>
      <c r="G20" s="15">
        <v>3920615.8747999999</v>
      </c>
      <c r="H20" s="15">
        <v>3900486</v>
      </c>
    </row>
    <row r="21" spans="1:8" ht="12" customHeight="1">
      <c r="A21" s="3" t="str">
        <f>"FY "&amp;RIGHT(A6,4)+1</f>
        <v>FY 2012</v>
      </c>
    </row>
    <row r="22" spans="1:8" ht="12" customHeight="1">
      <c r="A22" s="2" t="str">
        <f>"Oct "&amp;RIGHT(A6,4)</f>
        <v>Oct 2011</v>
      </c>
      <c r="B22" s="11">
        <v>44482.52</v>
      </c>
      <c r="C22" s="11" t="s">
        <v>397</v>
      </c>
      <c r="D22" s="11" t="s">
        <v>397</v>
      </c>
      <c r="E22" s="11">
        <v>44482.52</v>
      </c>
      <c r="F22" s="11">
        <v>2024281.31</v>
      </c>
      <c r="G22" s="11">
        <v>2976730.1809</v>
      </c>
      <c r="H22" s="11" t="s">
        <v>397</v>
      </c>
    </row>
    <row r="23" spans="1:8" ht="12" customHeight="1">
      <c r="A23" s="2" t="str">
        <f>"Nov "&amp;RIGHT(A6,4)</f>
        <v>Nov 2011</v>
      </c>
      <c r="B23" s="11">
        <v>4534499.99</v>
      </c>
      <c r="C23" s="11" t="s">
        <v>397</v>
      </c>
      <c r="D23" s="11" t="s">
        <v>397</v>
      </c>
      <c r="E23" s="11">
        <v>4534499.99</v>
      </c>
      <c r="F23" s="11">
        <v>1818996.09</v>
      </c>
      <c r="G23" s="11">
        <v>2829633.1592000001</v>
      </c>
      <c r="H23" s="11" t="s">
        <v>397</v>
      </c>
    </row>
    <row r="24" spans="1:8" ht="12" customHeight="1">
      <c r="A24" s="2" t="str">
        <f>"Dec "&amp;RIGHT(A6,4)</f>
        <v>Dec 2011</v>
      </c>
      <c r="B24" s="11">
        <v>661893.96</v>
      </c>
      <c r="C24" s="11" t="s">
        <v>397</v>
      </c>
      <c r="D24" s="11" t="s">
        <v>397</v>
      </c>
      <c r="E24" s="11">
        <v>661893.96</v>
      </c>
      <c r="F24" s="11">
        <v>329837.02</v>
      </c>
      <c r="G24" s="11">
        <v>1043059.5815</v>
      </c>
      <c r="H24" s="11" t="s">
        <v>397</v>
      </c>
    </row>
    <row r="25" spans="1:8" ht="12" customHeight="1">
      <c r="A25" s="2" t="str">
        <f>"Jan "&amp;RIGHT(A6,4)+1</f>
        <v>Jan 2012</v>
      </c>
      <c r="B25" s="11">
        <v>1814143.56</v>
      </c>
      <c r="C25" s="11" t="s">
        <v>397</v>
      </c>
      <c r="D25" s="11" t="s">
        <v>397</v>
      </c>
      <c r="E25" s="11">
        <v>1814143.56</v>
      </c>
      <c r="F25" s="11">
        <v>112632.07</v>
      </c>
      <c r="G25" s="11">
        <v>406450.5184</v>
      </c>
      <c r="H25" s="11" t="s">
        <v>397</v>
      </c>
    </row>
    <row r="26" spans="1:8" ht="12" customHeight="1">
      <c r="A26" s="2" t="str">
        <f>"Feb "&amp;RIGHT(A6,4)+1</f>
        <v>Feb 2012</v>
      </c>
      <c r="B26" s="11">
        <v>0</v>
      </c>
      <c r="C26" s="11" t="s">
        <v>397</v>
      </c>
      <c r="D26" s="11" t="s">
        <v>397</v>
      </c>
      <c r="E26" s="11">
        <v>0</v>
      </c>
      <c r="F26" s="11" t="s">
        <v>397</v>
      </c>
      <c r="G26" s="11">
        <v>390759.66499999998</v>
      </c>
      <c r="H26" s="11" t="s">
        <v>397</v>
      </c>
    </row>
    <row r="27" spans="1:8" ht="12" customHeight="1">
      <c r="A27" s="2" t="str">
        <f>"Mar "&amp;RIGHT(A6,4)+1</f>
        <v>Mar 2012</v>
      </c>
      <c r="B27" s="11">
        <v>15630.93</v>
      </c>
      <c r="C27" s="11" t="s">
        <v>397</v>
      </c>
      <c r="D27" s="11" t="s">
        <v>397</v>
      </c>
      <c r="E27" s="11">
        <v>15630.93</v>
      </c>
      <c r="F27" s="11" t="s">
        <v>397</v>
      </c>
      <c r="G27" s="11">
        <v>349326.58559999999</v>
      </c>
      <c r="H27" s="11" t="s">
        <v>397</v>
      </c>
    </row>
    <row r="28" spans="1:8" ht="12" customHeight="1">
      <c r="A28" s="2" t="str">
        <f>"Apr "&amp;RIGHT(A6,4)+1</f>
        <v>Apr 2012</v>
      </c>
      <c r="B28" s="11" t="s">
        <v>397</v>
      </c>
      <c r="C28" s="11" t="s">
        <v>397</v>
      </c>
      <c r="D28" s="11" t="s">
        <v>397</v>
      </c>
      <c r="E28" s="11" t="s">
        <v>397</v>
      </c>
      <c r="F28" s="11" t="s">
        <v>397</v>
      </c>
      <c r="G28" s="11" t="s">
        <v>397</v>
      </c>
      <c r="H28" s="11" t="s">
        <v>397</v>
      </c>
    </row>
    <row r="29" spans="1:8" ht="12" customHeight="1">
      <c r="A29" s="2" t="str">
        <f>"May "&amp;RIGHT(A6,4)+1</f>
        <v>May 2012</v>
      </c>
      <c r="B29" s="11" t="s">
        <v>397</v>
      </c>
      <c r="C29" s="11" t="s">
        <v>397</v>
      </c>
      <c r="D29" s="11" t="s">
        <v>397</v>
      </c>
      <c r="E29" s="11" t="s">
        <v>397</v>
      </c>
      <c r="F29" s="11" t="s">
        <v>397</v>
      </c>
      <c r="G29" s="11" t="s">
        <v>397</v>
      </c>
      <c r="H29" s="11" t="s">
        <v>397</v>
      </c>
    </row>
    <row r="30" spans="1:8" ht="12" customHeight="1">
      <c r="A30" s="2" t="str">
        <f>"Jun "&amp;RIGHT(A6,4)+1</f>
        <v>Jun 2012</v>
      </c>
      <c r="B30" s="11" t="s">
        <v>397</v>
      </c>
      <c r="C30" s="11" t="s">
        <v>397</v>
      </c>
      <c r="D30" s="11" t="s">
        <v>397</v>
      </c>
      <c r="E30" s="11" t="s">
        <v>397</v>
      </c>
      <c r="F30" s="11" t="s">
        <v>397</v>
      </c>
      <c r="G30" s="11" t="s">
        <v>397</v>
      </c>
      <c r="H30" s="11" t="s">
        <v>397</v>
      </c>
    </row>
    <row r="31" spans="1:8" ht="12" customHeight="1">
      <c r="A31" s="2" t="str">
        <f>"Jul "&amp;RIGHT(A6,4)+1</f>
        <v>Jul 2012</v>
      </c>
      <c r="B31" s="11" t="s">
        <v>397</v>
      </c>
      <c r="C31" s="11" t="s">
        <v>397</v>
      </c>
      <c r="D31" s="11" t="s">
        <v>397</v>
      </c>
      <c r="E31" s="11" t="s">
        <v>397</v>
      </c>
      <c r="F31" s="11" t="s">
        <v>397</v>
      </c>
      <c r="G31" s="11" t="s">
        <v>397</v>
      </c>
      <c r="H31" s="11" t="s">
        <v>397</v>
      </c>
    </row>
    <row r="32" spans="1:8" ht="12" customHeight="1">
      <c r="A32" s="2" t="str">
        <f>"Aug "&amp;RIGHT(A6,4)+1</f>
        <v>Aug 2012</v>
      </c>
      <c r="B32" s="11" t="s">
        <v>397</v>
      </c>
      <c r="C32" s="11" t="s">
        <v>397</v>
      </c>
      <c r="D32" s="11" t="s">
        <v>397</v>
      </c>
      <c r="E32" s="11" t="s">
        <v>397</v>
      </c>
      <c r="F32" s="11" t="s">
        <v>397</v>
      </c>
      <c r="G32" s="11" t="s">
        <v>397</v>
      </c>
      <c r="H32" s="11" t="s">
        <v>397</v>
      </c>
    </row>
    <row r="33" spans="1:8" ht="12" customHeight="1">
      <c r="A33" s="2" t="str">
        <f>"Sep "&amp;RIGHT(A6,4)+1</f>
        <v>Sep 2012</v>
      </c>
      <c r="B33" s="11" t="s">
        <v>397</v>
      </c>
      <c r="C33" s="11" t="s">
        <v>397</v>
      </c>
      <c r="D33" s="11" t="s">
        <v>397</v>
      </c>
      <c r="E33" s="11" t="s">
        <v>397</v>
      </c>
      <c r="F33" s="11" t="s">
        <v>397</v>
      </c>
      <c r="G33" s="11" t="s">
        <v>397</v>
      </c>
      <c r="H33" s="11" t="s">
        <v>397</v>
      </c>
    </row>
    <row r="34" spans="1:8" ht="12" customHeight="1">
      <c r="A34" s="12" t="s">
        <v>57</v>
      </c>
      <c r="B34" s="13">
        <v>7070650.96</v>
      </c>
      <c r="C34" s="13" t="s">
        <v>397</v>
      </c>
      <c r="D34" s="13" t="s">
        <v>397</v>
      </c>
      <c r="E34" s="13">
        <v>7070650.96</v>
      </c>
      <c r="F34" s="13">
        <v>4285746.49</v>
      </c>
      <c r="G34" s="13">
        <v>7995959.6906000003</v>
      </c>
      <c r="H34" s="13" t="s">
        <v>397</v>
      </c>
    </row>
    <row r="35" spans="1:8" ht="12" customHeight="1">
      <c r="A35" s="14" t="str">
        <f>"Total "&amp;MID(A20,7,LEN(A20)-13)&amp;" Months"</f>
        <v>Total 6 Months</v>
      </c>
      <c r="B35" s="15">
        <v>7070650.96</v>
      </c>
      <c r="C35" s="15" t="s">
        <v>397</v>
      </c>
      <c r="D35" s="15" t="s">
        <v>397</v>
      </c>
      <c r="E35" s="15">
        <v>7070650.96</v>
      </c>
      <c r="F35" s="15">
        <v>4285746.49</v>
      </c>
      <c r="G35" s="15">
        <v>7995959.6906000003</v>
      </c>
      <c r="H35" s="15" t="s">
        <v>397</v>
      </c>
    </row>
    <row r="36" spans="1:8" ht="12" customHeight="1">
      <c r="A36" s="33"/>
      <c r="B36" s="33"/>
      <c r="C36" s="33"/>
      <c r="D36" s="33"/>
      <c r="E36" s="33"/>
      <c r="F36" s="33"/>
      <c r="G36" s="33"/>
      <c r="H36" s="33"/>
    </row>
    <row r="37" spans="1:8" ht="69.95" customHeight="1">
      <c r="A37" s="53" t="s">
        <v>390</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H3:H4"/>
    <mergeCell ref="B5:H5"/>
    <mergeCell ref="A36:H36"/>
    <mergeCell ref="A37:H37"/>
    <mergeCell ref="A1:G1"/>
    <mergeCell ref="A2:G2"/>
    <mergeCell ref="A3:A4"/>
    <mergeCell ref="B3:E3"/>
    <mergeCell ref="F3:F4"/>
    <mergeCell ref="G3:G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6.xml><?xml version="1.0" encoding="utf-8"?>
<worksheet xmlns="http://schemas.openxmlformats.org/spreadsheetml/2006/main" xmlns:r="http://schemas.openxmlformats.org/officeDocument/2006/relationships">
  <sheetPr codeName="Sheet40">
    <pageSetUpPr fitToPage="1"/>
  </sheetPr>
  <dimension ref="A1:J200"/>
  <sheetViews>
    <sheetView showGridLines="0" workbookViewId="0">
      <pane activePane="bottomRight" state="frozen"/>
      <selection sqref="A1:H1"/>
    </sheetView>
  </sheetViews>
  <sheetFormatPr defaultRowHeight="12.75"/>
  <cols>
    <col min="1" max="1" width="12.140625" customWidth="1"/>
    <col min="2" max="9" width="11.42578125" customWidth="1"/>
    <col min="10" max="10" width="27.42578125" customWidth="1"/>
  </cols>
  <sheetData>
    <row r="1" spans="1:9" ht="12" customHeight="1">
      <c r="A1" s="42" t="s">
        <v>394</v>
      </c>
      <c r="B1" s="42"/>
      <c r="C1" s="42"/>
      <c r="D1" s="42"/>
      <c r="E1" s="42"/>
      <c r="F1" s="42"/>
      <c r="G1" s="42"/>
      <c r="H1" s="42"/>
      <c r="I1" s="2" t="s">
        <v>395</v>
      </c>
    </row>
    <row r="2" spans="1:9" ht="12" customHeight="1">
      <c r="A2" s="44" t="s">
        <v>270</v>
      </c>
      <c r="B2" s="44"/>
      <c r="C2" s="44"/>
      <c r="D2" s="44"/>
      <c r="E2" s="44"/>
      <c r="F2" s="44"/>
      <c r="G2" s="44"/>
      <c r="H2" s="44"/>
      <c r="I2" s="1"/>
    </row>
    <row r="3" spans="1:9" ht="24" customHeight="1">
      <c r="A3" s="46" t="s">
        <v>52</v>
      </c>
      <c r="B3" s="48" t="s">
        <v>181</v>
      </c>
      <c r="C3" s="54"/>
      <c r="D3" s="49"/>
      <c r="E3" s="38" t="s">
        <v>182</v>
      </c>
      <c r="F3" s="38" t="s">
        <v>183</v>
      </c>
      <c r="G3" s="38" t="s">
        <v>184</v>
      </c>
      <c r="H3" s="38" t="s">
        <v>271</v>
      </c>
      <c r="I3" s="40" t="s">
        <v>185</v>
      </c>
    </row>
    <row r="4" spans="1:9" ht="24" customHeight="1">
      <c r="A4" s="47"/>
      <c r="B4" s="10" t="s">
        <v>269</v>
      </c>
      <c r="C4" s="10" t="s">
        <v>186</v>
      </c>
      <c r="D4" s="10" t="s">
        <v>57</v>
      </c>
      <c r="E4" s="39"/>
      <c r="F4" s="39"/>
      <c r="G4" s="39"/>
      <c r="H4" s="39"/>
      <c r="I4" s="41"/>
    </row>
    <row r="5" spans="1:9" ht="12" customHeight="1">
      <c r="A5" s="1"/>
      <c r="B5" s="33" t="str">
        <f>REPT("-",88)&amp;" Dollars "&amp;REPT("-",148)</f>
        <v>---------------------------------------------------------------------------------------- Dollars ----------------------------------------------------------------------------------------------------------------------------------------------------</v>
      </c>
      <c r="C5" s="33"/>
      <c r="D5" s="33"/>
      <c r="E5" s="33"/>
      <c r="F5" s="33"/>
      <c r="G5" s="33"/>
      <c r="H5" s="33"/>
      <c r="I5" s="33"/>
    </row>
    <row r="6" spans="1:9" ht="12" customHeight="1">
      <c r="A6" s="3" t="s">
        <v>396</v>
      </c>
    </row>
    <row r="7" spans="1:9" ht="12" customHeight="1">
      <c r="A7" s="2" t="str">
        <f>"Oct "&amp;RIGHT(A6,4)-1</f>
        <v>Oct 2010</v>
      </c>
      <c r="B7" s="11">
        <v>23833.669099999999</v>
      </c>
      <c r="C7" s="11">
        <v>0</v>
      </c>
      <c r="D7" s="11">
        <v>23833.669099999999</v>
      </c>
      <c r="E7" s="11">
        <v>0</v>
      </c>
      <c r="F7" s="11">
        <v>49827</v>
      </c>
      <c r="G7" s="11">
        <v>3187753.2993000001</v>
      </c>
      <c r="H7" s="11">
        <v>64172200</v>
      </c>
      <c r="I7" s="11">
        <v>67359953.2993</v>
      </c>
    </row>
    <row r="8" spans="1:9" ht="12" customHeight="1">
      <c r="A8" s="2" t="str">
        <f>"Nov "&amp;RIGHT(A6,4)-1</f>
        <v>Nov 2010</v>
      </c>
      <c r="B8" s="11">
        <v>100161.2953</v>
      </c>
      <c r="C8" s="11">
        <v>0</v>
      </c>
      <c r="D8" s="11">
        <v>100161.2953</v>
      </c>
      <c r="E8" s="11">
        <v>0</v>
      </c>
      <c r="F8" s="11">
        <v>0</v>
      </c>
      <c r="G8" s="11">
        <v>5805828.6687000003</v>
      </c>
      <c r="H8" s="11">
        <v>53675340</v>
      </c>
      <c r="I8" s="11">
        <v>59481168.668700002</v>
      </c>
    </row>
    <row r="9" spans="1:9" ht="12" customHeight="1">
      <c r="A9" s="2" t="str">
        <f>"Dec "&amp;RIGHT(A6,4)-1</f>
        <v>Dec 2010</v>
      </c>
      <c r="B9" s="11">
        <v>121495.4846</v>
      </c>
      <c r="C9" s="11">
        <v>0</v>
      </c>
      <c r="D9" s="11">
        <v>121495.4846</v>
      </c>
      <c r="E9" s="11">
        <v>0</v>
      </c>
      <c r="F9" s="11">
        <v>0</v>
      </c>
      <c r="G9" s="11">
        <v>40634342.343599997</v>
      </c>
      <c r="H9" s="11">
        <v>41146585</v>
      </c>
      <c r="I9" s="11">
        <v>81780927.343600005</v>
      </c>
    </row>
    <row r="10" spans="1:9" ht="12" customHeight="1">
      <c r="A10" s="2" t="str">
        <f>"Jan "&amp;RIGHT(A6,4)</f>
        <v>Jan 2011</v>
      </c>
      <c r="B10" s="11">
        <v>99972.286800000002</v>
      </c>
      <c r="C10" s="11">
        <v>0</v>
      </c>
      <c r="D10" s="11">
        <v>99972.286800000002</v>
      </c>
      <c r="E10" s="11">
        <v>0</v>
      </c>
      <c r="F10" s="11">
        <v>0</v>
      </c>
      <c r="G10" s="11">
        <v>64941231.905100003</v>
      </c>
      <c r="H10" s="11">
        <v>54012332</v>
      </c>
      <c r="I10" s="11">
        <v>118953563.9051</v>
      </c>
    </row>
    <row r="11" spans="1:9" ht="12" customHeight="1">
      <c r="A11" s="2" t="str">
        <f>"Feb "&amp;RIGHT(A6,4)</f>
        <v>Feb 2011</v>
      </c>
      <c r="B11" s="11">
        <v>47659.170299999998</v>
      </c>
      <c r="C11" s="11">
        <v>0</v>
      </c>
      <c r="D11" s="11">
        <v>47659.170299999998</v>
      </c>
      <c r="E11" s="11">
        <v>0</v>
      </c>
      <c r="F11" s="11">
        <v>0</v>
      </c>
      <c r="G11" s="11">
        <v>45760608.9723</v>
      </c>
      <c r="H11" s="11">
        <v>46261891</v>
      </c>
      <c r="I11" s="11">
        <v>92022499.972299993</v>
      </c>
    </row>
    <row r="12" spans="1:9" ht="12" customHeight="1">
      <c r="A12" s="2" t="str">
        <f>"Mar "&amp;RIGHT(A6,4)</f>
        <v>Mar 2011</v>
      </c>
      <c r="B12" s="11">
        <v>31210.280999999999</v>
      </c>
      <c r="C12" s="11">
        <v>0</v>
      </c>
      <c r="D12" s="11">
        <v>31210.280999999999</v>
      </c>
      <c r="E12" s="11">
        <v>0</v>
      </c>
      <c r="F12" s="11">
        <v>0</v>
      </c>
      <c r="G12" s="11">
        <v>9403054.8728999998</v>
      </c>
      <c r="H12" s="11">
        <v>41649944</v>
      </c>
      <c r="I12" s="11">
        <v>51052998.872900002</v>
      </c>
    </row>
    <row r="13" spans="1:9" ht="12" customHeight="1">
      <c r="A13" s="2" t="str">
        <f>"Apr "&amp;RIGHT(A6,4)</f>
        <v>Apr 2011</v>
      </c>
      <c r="B13" s="11">
        <v>41087.212800000001</v>
      </c>
      <c r="C13" s="11">
        <v>0</v>
      </c>
      <c r="D13" s="11">
        <v>41087.212800000001</v>
      </c>
      <c r="E13" s="11">
        <v>0</v>
      </c>
      <c r="F13" s="11">
        <v>0</v>
      </c>
      <c r="G13" s="11">
        <v>3249733.7686999999</v>
      </c>
      <c r="H13" s="11">
        <v>44983798</v>
      </c>
      <c r="I13" s="11">
        <v>48233531.768700004</v>
      </c>
    </row>
    <row r="14" spans="1:9" ht="12" customHeight="1">
      <c r="A14" s="2" t="str">
        <f>"May "&amp;RIGHT(A6,4)</f>
        <v>May 2011</v>
      </c>
      <c r="B14" s="11">
        <v>40573.698900000003</v>
      </c>
      <c r="C14" s="11">
        <v>0</v>
      </c>
      <c r="D14" s="11">
        <v>40573.698900000003</v>
      </c>
      <c r="E14" s="11">
        <v>0</v>
      </c>
      <c r="F14" s="11">
        <v>0</v>
      </c>
      <c r="G14" s="11">
        <v>1081437.1225000001</v>
      </c>
      <c r="H14" s="11">
        <v>32394360</v>
      </c>
      <c r="I14" s="11">
        <v>33475797.122499999</v>
      </c>
    </row>
    <row r="15" spans="1:9" ht="12" customHeight="1">
      <c r="A15" s="2" t="str">
        <f>"Jun "&amp;RIGHT(A6,4)</f>
        <v>Jun 2011</v>
      </c>
      <c r="B15" s="11">
        <v>39369.862300000001</v>
      </c>
      <c r="C15" s="11">
        <v>0</v>
      </c>
      <c r="D15" s="11">
        <v>39369.862300000001</v>
      </c>
      <c r="E15" s="11">
        <v>0</v>
      </c>
      <c r="F15" s="11">
        <v>0</v>
      </c>
      <c r="G15" s="11">
        <v>1814316.6026999999</v>
      </c>
      <c r="H15" s="11">
        <v>31833687</v>
      </c>
      <c r="I15" s="11">
        <v>33648003.602700002</v>
      </c>
    </row>
    <row r="16" spans="1:9" ht="12" customHeight="1">
      <c r="A16" s="2" t="str">
        <f>"Jul "&amp;RIGHT(A6,4)</f>
        <v>Jul 2011</v>
      </c>
      <c r="B16" s="11">
        <v>830.13149999999996</v>
      </c>
      <c r="C16" s="11">
        <v>0</v>
      </c>
      <c r="D16" s="11">
        <v>830.13149999999996</v>
      </c>
      <c r="E16" s="11">
        <v>0</v>
      </c>
      <c r="F16" s="11">
        <v>0</v>
      </c>
      <c r="G16" s="11">
        <v>60479.7382</v>
      </c>
      <c r="H16" s="11">
        <v>13524390.689999999</v>
      </c>
      <c r="I16" s="11">
        <v>13584870.428200001</v>
      </c>
    </row>
    <row r="17" spans="1:9" ht="12" customHeight="1">
      <c r="A17" s="2" t="str">
        <f>"Aug "&amp;RIGHT(A6,4)</f>
        <v>Aug 2011</v>
      </c>
      <c r="B17" s="11">
        <v>299.59210000000002</v>
      </c>
      <c r="C17" s="11">
        <v>0</v>
      </c>
      <c r="D17" s="11">
        <v>299.59210000000002</v>
      </c>
      <c r="E17" s="11">
        <v>0</v>
      </c>
      <c r="F17" s="11">
        <v>0</v>
      </c>
      <c r="G17" s="11">
        <v>118982.08409999999</v>
      </c>
      <c r="H17" s="11">
        <v>14878411.699999999</v>
      </c>
      <c r="I17" s="11">
        <v>14997393.7841</v>
      </c>
    </row>
    <row r="18" spans="1:9" ht="12" customHeight="1">
      <c r="A18" s="2" t="str">
        <f>"Sep "&amp;RIGHT(A6,4)</f>
        <v>Sep 2011</v>
      </c>
      <c r="B18" s="11">
        <v>3737.7669000000001</v>
      </c>
      <c r="C18" s="11">
        <v>163826.48000000001</v>
      </c>
      <c r="D18" s="11">
        <v>167564.2469</v>
      </c>
      <c r="E18" s="11">
        <v>0</v>
      </c>
      <c r="F18" s="11">
        <v>0</v>
      </c>
      <c r="G18" s="11">
        <v>3203553.1326000001</v>
      </c>
      <c r="H18" s="11">
        <v>23279733.699999999</v>
      </c>
      <c r="I18" s="11">
        <v>26483286.832600001</v>
      </c>
    </row>
    <row r="19" spans="1:9" ht="12" customHeight="1">
      <c r="A19" s="12" t="s">
        <v>57</v>
      </c>
      <c r="B19" s="13">
        <v>550230.45160000003</v>
      </c>
      <c r="C19" s="13">
        <v>163826.48000000001</v>
      </c>
      <c r="D19" s="13">
        <v>714056.93160000001</v>
      </c>
      <c r="E19" s="13">
        <v>0</v>
      </c>
      <c r="F19" s="13">
        <v>49827</v>
      </c>
      <c r="G19" s="13">
        <v>179261322.51069999</v>
      </c>
      <c r="H19" s="13">
        <v>461812673.08999997</v>
      </c>
      <c r="I19" s="13">
        <v>641073995.60070002</v>
      </c>
    </row>
    <row r="20" spans="1:9" ht="12" customHeight="1">
      <c r="A20" s="14" t="s">
        <v>398</v>
      </c>
      <c r="B20" s="15">
        <v>424332.18709999998</v>
      </c>
      <c r="C20" s="15">
        <v>0</v>
      </c>
      <c r="D20" s="15">
        <v>424332.18709999998</v>
      </c>
      <c r="E20" s="15">
        <v>0</v>
      </c>
      <c r="F20" s="15">
        <v>49827</v>
      </c>
      <c r="G20" s="15">
        <v>169732820.06189999</v>
      </c>
      <c r="H20" s="15">
        <v>300918292</v>
      </c>
      <c r="I20" s="15">
        <v>470651112.06190002</v>
      </c>
    </row>
    <row r="21" spans="1:9" ht="12" customHeight="1">
      <c r="A21" s="3" t="str">
        <f>"FY "&amp;RIGHT(A6,4)+1</f>
        <v>FY 2012</v>
      </c>
    </row>
    <row r="22" spans="1:9" ht="12" customHeight="1">
      <c r="A22" s="2" t="str">
        <f>"Oct "&amp;RIGHT(A6,4)</f>
        <v>Oct 2011</v>
      </c>
      <c r="B22" s="11">
        <v>11450.7822</v>
      </c>
      <c r="C22" s="11">
        <v>163348.79</v>
      </c>
      <c r="D22" s="11">
        <v>174799.5722</v>
      </c>
      <c r="E22" s="11" t="s">
        <v>397</v>
      </c>
      <c r="F22" s="11" t="s">
        <v>397</v>
      </c>
      <c r="G22" s="11">
        <v>5220293.5831000004</v>
      </c>
      <c r="H22" s="11">
        <v>40831842.039999999</v>
      </c>
      <c r="I22" s="11">
        <v>46052135.623099998</v>
      </c>
    </row>
    <row r="23" spans="1:9" ht="12" customHeight="1">
      <c r="A23" s="2" t="str">
        <f>"Nov "&amp;RIGHT(A6,4)</f>
        <v>Nov 2011</v>
      </c>
      <c r="B23" s="11">
        <v>285472.66090000002</v>
      </c>
      <c r="C23" s="11">
        <v>189112.56</v>
      </c>
      <c r="D23" s="11">
        <v>474585.22090000001</v>
      </c>
      <c r="E23" s="11" t="s">
        <v>397</v>
      </c>
      <c r="F23" s="11" t="s">
        <v>397</v>
      </c>
      <c r="G23" s="11">
        <v>9657714.4601000007</v>
      </c>
      <c r="H23" s="11">
        <v>60298113.560000002</v>
      </c>
      <c r="I23" s="11">
        <v>69955828.020099998</v>
      </c>
    </row>
    <row r="24" spans="1:9" ht="12" customHeight="1">
      <c r="A24" s="2" t="str">
        <f>"Dec "&amp;RIGHT(A6,4)</f>
        <v>Dec 2011</v>
      </c>
      <c r="B24" s="11">
        <v>276697.03690000001</v>
      </c>
      <c r="C24" s="11">
        <v>0</v>
      </c>
      <c r="D24" s="11">
        <v>276697.03690000001</v>
      </c>
      <c r="E24" s="11" t="s">
        <v>397</v>
      </c>
      <c r="F24" s="11" t="s">
        <v>397</v>
      </c>
      <c r="G24" s="11">
        <v>2311487.5984</v>
      </c>
      <c r="H24" s="11">
        <v>46587963.159999996</v>
      </c>
      <c r="I24" s="11">
        <v>48899450.758400001</v>
      </c>
    </row>
    <row r="25" spans="1:9" ht="12" customHeight="1">
      <c r="A25" s="2" t="str">
        <f>"Jan "&amp;RIGHT(A6,4)+1</f>
        <v>Jan 2012</v>
      </c>
      <c r="B25" s="11">
        <v>131954.0956</v>
      </c>
      <c r="C25" s="11">
        <v>22583.4</v>
      </c>
      <c r="D25" s="11">
        <v>154537.49559999999</v>
      </c>
      <c r="E25" s="11" t="s">
        <v>397</v>
      </c>
      <c r="F25" s="11" t="s">
        <v>397</v>
      </c>
      <c r="G25" s="11">
        <v>2487763.6439999999</v>
      </c>
      <c r="H25" s="11">
        <v>46410718.049999997</v>
      </c>
      <c r="I25" s="11">
        <v>48898481.693999998</v>
      </c>
    </row>
    <row r="26" spans="1:9" ht="12" customHeight="1">
      <c r="A26" s="2" t="str">
        <f>"Feb "&amp;RIGHT(A6,4)+1</f>
        <v>Feb 2012</v>
      </c>
      <c r="B26" s="11">
        <v>39141.031300000002</v>
      </c>
      <c r="C26" s="11" t="s">
        <v>397</v>
      </c>
      <c r="D26" s="11">
        <v>39141.031300000002</v>
      </c>
      <c r="E26" s="11" t="s">
        <v>397</v>
      </c>
      <c r="F26" s="11" t="s">
        <v>397</v>
      </c>
      <c r="G26" s="11">
        <v>429900.69630000001</v>
      </c>
      <c r="H26" s="11">
        <v>32455558.760000002</v>
      </c>
      <c r="I26" s="11">
        <v>32885459.456300002</v>
      </c>
    </row>
    <row r="27" spans="1:9" ht="12" customHeight="1">
      <c r="A27" s="2" t="str">
        <f>"Mar "&amp;RIGHT(A6,4)+1</f>
        <v>Mar 2012</v>
      </c>
      <c r="B27" s="11">
        <v>15172.0594</v>
      </c>
      <c r="C27" s="11" t="s">
        <v>397</v>
      </c>
      <c r="D27" s="11">
        <v>15172.0594</v>
      </c>
      <c r="E27" s="11" t="s">
        <v>397</v>
      </c>
      <c r="F27" s="11" t="s">
        <v>397</v>
      </c>
      <c r="G27" s="11">
        <v>380129.57500000001</v>
      </c>
      <c r="H27" s="11">
        <v>27959728.07</v>
      </c>
      <c r="I27" s="11">
        <v>28339857.645</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10" ht="12" customHeight="1">
      <c r="A33" s="2" t="str">
        <f>"Sep "&amp;RIGHT(A6,4)+1</f>
        <v>Sep 2012</v>
      </c>
      <c r="B33" s="11" t="s">
        <v>397</v>
      </c>
      <c r="C33" s="11" t="s">
        <v>397</v>
      </c>
      <c r="D33" s="11" t="s">
        <v>397</v>
      </c>
      <c r="E33" s="11" t="s">
        <v>397</v>
      </c>
      <c r="F33" s="11" t="s">
        <v>397</v>
      </c>
      <c r="G33" s="11" t="s">
        <v>397</v>
      </c>
      <c r="H33" s="11" t="s">
        <v>397</v>
      </c>
      <c r="I33" s="11" t="s">
        <v>397</v>
      </c>
    </row>
    <row r="34" spans="1:10" ht="12" customHeight="1">
      <c r="A34" s="12" t="s">
        <v>57</v>
      </c>
      <c r="B34" s="13">
        <v>759887.66630000004</v>
      </c>
      <c r="C34" s="13">
        <v>375044.75</v>
      </c>
      <c r="D34" s="13">
        <v>1134932.4162999999</v>
      </c>
      <c r="E34" s="13" t="s">
        <v>397</v>
      </c>
      <c r="F34" s="13" t="s">
        <v>397</v>
      </c>
      <c r="G34" s="13">
        <v>20487289.556899998</v>
      </c>
      <c r="H34" s="13">
        <v>254543923.63999999</v>
      </c>
      <c r="I34" s="13">
        <v>275031213.19690001</v>
      </c>
    </row>
    <row r="35" spans="1:10" ht="12" customHeight="1">
      <c r="A35" s="14" t="str">
        <f>"Total "&amp;MID(A20,7,LEN(A20)-13)&amp;" Months"</f>
        <v>Total 6 Months</v>
      </c>
      <c r="B35" s="15">
        <v>759887.66630000004</v>
      </c>
      <c r="C35" s="15">
        <v>375044.75</v>
      </c>
      <c r="D35" s="15">
        <v>1134932.4162999999</v>
      </c>
      <c r="E35" s="15" t="s">
        <v>397</v>
      </c>
      <c r="F35" s="15" t="s">
        <v>397</v>
      </c>
      <c r="G35" s="15">
        <v>20487289.556899998</v>
      </c>
      <c r="H35" s="15">
        <v>254543923.63999999</v>
      </c>
      <c r="I35" s="15">
        <v>275031213.19690001</v>
      </c>
    </row>
    <row r="36" spans="1:10" ht="12" customHeight="1">
      <c r="A36" s="55"/>
      <c r="B36" s="55"/>
      <c r="C36" s="55"/>
      <c r="D36" s="55"/>
      <c r="E36" s="55"/>
      <c r="F36" s="55"/>
      <c r="G36" s="55"/>
      <c r="H36" s="55"/>
      <c r="I36" s="55"/>
      <c r="J36" s="55"/>
    </row>
    <row r="37" spans="1:10" ht="69.95" customHeight="1">
      <c r="A37" s="53" t="s">
        <v>382</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2">
    <mergeCell ref="I3:I4"/>
    <mergeCell ref="B5:I5"/>
    <mergeCell ref="A36:J36"/>
    <mergeCell ref="A37:J37"/>
    <mergeCell ref="A1:H1"/>
    <mergeCell ref="A2:H2"/>
    <mergeCell ref="A3:A4"/>
    <mergeCell ref="B3:D3"/>
    <mergeCell ref="E3:E4"/>
    <mergeCell ref="F3:F4"/>
    <mergeCell ref="G3:G4"/>
    <mergeCell ref="H3:H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7.xml><?xml version="1.0" encoding="utf-8"?>
<worksheet xmlns="http://schemas.openxmlformats.org/spreadsheetml/2006/main" xmlns:r="http://schemas.openxmlformats.org/officeDocument/2006/relationships">
  <sheetPr codeName="Sheet41">
    <pageSetUpPr fitToPage="1"/>
  </sheetPr>
  <dimension ref="A1:G200"/>
  <sheetViews>
    <sheetView showGridLines="0" workbookViewId="0">
      <pane activePane="bottomRight" state="frozen"/>
      <selection sqref="A1:F1"/>
    </sheetView>
  </sheetViews>
  <sheetFormatPr defaultRowHeight="12.75"/>
  <cols>
    <col min="1" max="1" width="12.140625" customWidth="1"/>
    <col min="2" max="7" width="11.42578125" customWidth="1"/>
  </cols>
  <sheetData>
    <row r="1" spans="1:7" ht="12" customHeight="1">
      <c r="A1" s="42" t="s">
        <v>394</v>
      </c>
      <c r="B1" s="42"/>
      <c r="C1" s="42"/>
      <c r="D1" s="42"/>
      <c r="E1" s="42"/>
      <c r="F1" s="42"/>
      <c r="G1" s="2" t="s">
        <v>395</v>
      </c>
    </row>
    <row r="2" spans="1:7" ht="12" customHeight="1">
      <c r="A2" s="44" t="s">
        <v>187</v>
      </c>
      <c r="B2" s="44"/>
      <c r="C2" s="44"/>
      <c r="D2" s="44"/>
      <c r="E2" s="44"/>
      <c r="F2" s="44"/>
      <c r="G2" s="1"/>
    </row>
    <row r="3" spans="1:7" ht="24" customHeight="1">
      <c r="A3" s="46" t="s">
        <v>52</v>
      </c>
      <c r="B3" s="48" t="s">
        <v>188</v>
      </c>
      <c r="C3" s="54"/>
      <c r="D3" s="49"/>
      <c r="E3" s="48" t="s">
        <v>189</v>
      </c>
      <c r="F3" s="49"/>
      <c r="G3" s="40" t="s">
        <v>190</v>
      </c>
    </row>
    <row r="4" spans="1:7" ht="24" customHeight="1">
      <c r="A4" s="59"/>
      <c r="B4" s="38" t="s">
        <v>191</v>
      </c>
      <c r="C4" s="38" t="s">
        <v>192</v>
      </c>
      <c r="D4" s="38" t="s">
        <v>57</v>
      </c>
      <c r="E4" s="38" t="s">
        <v>193</v>
      </c>
      <c r="F4" s="38" t="s">
        <v>272</v>
      </c>
      <c r="G4" s="58"/>
    </row>
    <row r="5" spans="1:7" ht="24" customHeight="1">
      <c r="A5" s="47"/>
      <c r="B5" s="39"/>
      <c r="C5" s="39"/>
      <c r="D5" s="39"/>
      <c r="E5" s="39"/>
      <c r="F5" s="39"/>
      <c r="G5" s="41"/>
    </row>
    <row r="6" spans="1:7" ht="12" customHeight="1">
      <c r="A6" s="1"/>
      <c r="B6" s="33" t="str">
        <f>REPT("-",64)&amp;" Dollars "&amp;REPT("-",64)</f>
        <v>---------------------------------------------------------------- Dollars ----------------------------------------------------------------</v>
      </c>
      <c r="C6" s="33"/>
      <c r="D6" s="33"/>
      <c r="E6" s="33"/>
      <c r="F6" s="33"/>
      <c r="G6" s="33"/>
    </row>
    <row r="7" spans="1:7" ht="12" customHeight="1">
      <c r="A7" s="3" t="s">
        <v>396</v>
      </c>
    </row>
    <row r="8" spans="1:7" ht="12" customHeight="1">
      <c r="A8" s="2" t="str">
        <f>"Oct "&amp;RIGHT(A7,4)-1</f>
        <v>Oct 2010</v>
      </c>
      <c r="B8" s="11">
        <v>139925780.64579999</v>
      </c>
      <c r="C8" s="11">
        <v>0</v>
      </c>
      <c r="D8" s="11">
        <v>139925780.64579999</v>
      </c>
      <c r="E8" s="11">
        <v>3187753.2993000001</v>
      </c>
      <c r="F8" s="11">
        <v>64172200</v>
      </c>
      <c r="G8" s="11">
        <v>207285733.94510001</v>
      </c>
    </row>
    <row r="9" spans="1:7" ht="12" customHeight="1">
      <c r="A9" s="2" t="str">
        <f>"Nov "&amp;RIGHT(A7,4)-1</f>
        <v>Nov 2010</v>
      </c>
      <c r="B9" s="11">
        <v>132473498.6223</v>
      </c>
      <c r="C9" s="11">
        <v>0</v>
      </c>
      <c r="D9" s="11">
        <v>132473498.6223</v>
      </c>
      <c r="E9" s="11">
        <v>5805828.6687000003</v>
      </c>
      <c r="F9" s="11">
        <v>53675340</v>
      </c>
      <c r="G9" s="11">
        <v>191954667.29100001</v>
      </c>
    </row>
    <row r="10" spans="1:7" ht="12" customHeight="1">
      <c r="A10" s="2" t="str">
        <f>"Dec "&amp;RIGHT(A7,4)-1</f>
        <v>Dec 2010</v>
      </c>
      <c r="B10" s="11">
        <v>91783985.172999993</v>
      </c>
      <c r="C10" s="11">
        <v>0</v>
      </c>
      <c r="D10" s="11">
        <v>91783985.172999993</v>
      </c>
      <c r="E10" s="11">
        <v>40634342.343599997</v>
      </c>
      <c r="F10" s="11">
        <v>41146585</v>
      </c>
      <c r="G10" s="11">
        <v>173564912.51660001</v>
      </c>
    </row>
    <row r="11" spans="1:7" ht="12" customHeight="1">
      <c r="A11" s="2" t="str">
        <f>"Jan "&amp;RIGHT(A7,4)</f>
        <v>Jan 2011</v>
      </c>
      <c r="B11" s="11">
        <v>89733231.546499997</v>
      </c>
      <c r="C11" s="11">
        <v>0</v>
      </c>
      <c r="D11" s="11">
        <v>89733231.546499997</v>
      </c>
      <c r="E11" s="11">
        <v>64941231.905100003</v>
      </c>
      <c r="F11" s="11">
        <v>54012332</v>
      </c>
      <c r="G11" s="11">
        <v>208686795.45159999</v>
      </c>
    </row>
    <row r="12" spans="1:7" ht="12" customHeight="1">
      <c r="A12" s="2" t="str">
        <f>"Feb "&amp;RIGHT(A7,4)</f>
        <v>Feb 2011</v>
      </c>
      <c r="B12" s="11">
        <v>93137139.0317</v>
      </c>
      <c r="C12" s="11">
        <v>0</v>
      </c>
      <c r="D12" s="11">
        <v>93137139.0317</v>
      </c>
      <c r="E12" s="11">
        <v>45760608.9723</v>
      </c>
      <c r="F12" s="11">
        <v>46261891</v>
      </c>
      <c r="G12" s="11">
        <v>185159639.00400001</v>
      </c>
    </row>
    <row r="13" spans="1:7" ht="12" customHeight="1">
      <c r="A13" s="2" t="str">
        <f>"Mar "&amp;RIGHT(A7,4)</f>
        <v>Mar 2011</v>
      </c>
      <c r="B13" s="11">
        <v>146043083.77739999</v>
      </c>
      <c r="C13" s="11">
        <v>0</v>
      </c>
      <c r="D13" s="11">
        <v>146043083.77739999</v>
      </c>
      <c r="E13" s="11">
        <v>9403054.8728999998</v>
      </c>
      <c r="F13" s="11">
        <v>41649944</v>
      </c>
      <c r="G13" s="11">
        <v>197096082.6503</v>
      </c>
    </row>
    <row r="14" spans="1:7" ht="12" customHeight="1">
      <c r="A14" s="2" t="str">
        <f>"Apr "&amp;RIGHT(A7,4)</f>
        <v>Apr 2011</v>
      </c>
      <c r="B14" s="11">
        <v>73799252.722800002</v>
      </c>
      <c r="C14" s="11">
        <v>0</v>
      </c>
      <c r="D14" s="11">
        <v>73799252.722800002</v>
      </c>
      <c r="E14" s="11">
        <v>3249733.7686999999</v>
      </c>
      <c r="F14" s="11">
        <v>44983798</v>
      </c>
      <c r="G14" s="11">
        <v>122032784.49150001</v>
      </c>
    </row>
    <row r="15" spans="1:7" ht="12" customHeight="1">
      <c r="A15" s="2" t="str">
        <f>"May "&amp;RIGHT(A7,4)</f>
        <v>May 2011</v>
      </c>
      <c r="B15" s="11">
        <v>40175565.843599997</v>
      </c>
      <c r="C15" s="11">
        <v>0</v>
      </c>
      <c r="D15" s="11">
        <v>40175565.843599997</v>
      </c>
      <c r="E15" s="11">
        <v>1081437.1225000001</v>
      </c>
      <c r="F15" s="11">
        <v>32394360</v>
      </c>
      <c r="G15" s="11">
        <v>73651362.966100007</v>
      </c>
    </row>
    <row r="16" spans="1:7" ht="12" customHeight="1">
      <c r="A16" s="2" t="str">
        <f>"Jun "&amp;RIGHT(A7,4)</f>
        <v>Jun 2011</v>
      </c>
      <c r="B16" s="11">
        <v>60799319.100599997</v>
      </c>
      <c r="C16" s="11">
        <v>0</v>
      </c>
      <c r="D16" s="11">
        <v>60799319.100599997</v>
      </c>
      <c r="E16" s="11">
        <v>1814316.6026999999</v>
      </c>
      <c r="F16" s="11">
        <v>31833687</v>
      </c>
      <c r="G16" s="11">
        <v>94447322.703299999</v>
      </c>
    </row>
    <row r="17" spans="1:7" ht="12" customHeight="1">
      <c r="A17" s="2" t="str">
        <f>"Jul "&amp;RIGHT(A7,4)</f>
        <v>Jul 2011</v>
      </c>
      <c r="B17" s="11">
        <v>97135073.601699993</v>
      </c>
      <c r="C17" s="11">
        <v>0</v>
      </c>
      <c r="D17" s="11">
        <v>97135073.601699993</v>
      </c>
      <c r="E17" s="11">
        <v>60479.7382</v>
      </c>
      <c r="F17" s="11">
        <v>13524390.689999999</v>
      </c>
      <c r="G17" s="11">
        <v>110719944.0299</v>
      </c>
    </row>
    <row r="18" spans="1:7" ht="12" customHeight="1">
      <c r="A18" s="2" t="str">
        <f>"Aug "&amp;RIGHT(A7,4)</f>
        <v>Aug 2011</v>
      </c>
      <c r="B18" s="11">
        <v>131458734.7104</v>
      </c>
      <c r="C18" s="11">
        <v>0</v>
      </c>
      <c r="D18" s="11">
        <v>131458734.7104</v>
      </c>
      <c r="E18" s="11">
        <v>118982.08409999999</v>
      </c>
      <c r="F18" s="11">
        <v>14878411.699999999</v>
      </c>
      <c r="G18" s="11">
        <v>146456128.49450001</v>
      </c>
    </row>
    <row r="19" spans="1:7" ht="12" customHeight="1">
      <c r="A19" s="2" t="str">
        <f>"Sep "&amp;RIGHT(A7,4)</f>
        <v>Sep 2011</v>
      </c>
      <c r="B19" s="11">
        <v>232003074.8062</v>
      </c>
      <c r="C19" s="11">
        <v>0</v>
      </c>
      <c r="D19" s="11">
        <v>232003074.8062</v>
      </c>
      <c r="E19" s="11">
        <v>3203553.1326000001</v>
      </c>
      <c r="F19" s="11">
        <v>23279733.699999999</v>
      </c>
      <c r="G19" s="11">
        <v>258486361.6388</v>
      </c>
    </row>
    <row r="20" spans="1:7" ht="12" customHeight="1">
      <c r="A20" s="12" t="s">
        <v>57</v>
      </c>
      <c r="B20" s="13">
        <v>1328467739.582</v>
      </c>
      <c r="C20" s="13">
        <v>0</v>
      </c>
      <c r="D20" s="13">
        <v>1328467739.582</v>
      </c>
      <c r="E20" s="13">
        <v>179261322.51069999</v>
      </c>
      <c r="F20" s="13">
        <v>461812673.08999997</v>
      </c>
      <c r="G20" s="13">
        <v>1969541735.1826999</v>
      </c>
    </row>
    <row r="21" spans="1:7" ht="12" customHeight="1">
      <c r="A21" s="14" t="s">
        <v>398</v>
      </c>
      <c r="B21" s="15">
        <v>693096718.7967</v>
      </c>
      <c r="C21" s="15">
        <v>0</v>
      </c>
      <c r="D21" s="15">
        <v>693096718.7967</v>
      </c>
      <c r="E21" s="15">
        <v>169732820.06189999</v>
      </c>
      <c r="F21" s="15">
        <v>300918292</v>
      </c>
      <c r="G21" s="15">
        <v>1163747830.8585999</v>
      </c>
    </row>
    <row r="22" spans="1:7" ht="12" customHeight="1">
      <c r="A22" s="3" t="str">
        <f>"FY "&amp;RIGHT(A7,4)+1</f>
        <v>FY 2012</v>
      </c>
    </row>
    <row r="23" spans="1:7" ht="12" customHeight="1">
      <c r="A23" s="2" t="str">
        <f>"Oct "&amp;RIGHT(A7,4)</f>
        <v>Oct 2011</v>
      </c>
      <c r="B23" s="11">
        <v>185704560.3712</v>
      </c>
      <c r="C23" s="11" t="s">
        <v>397</v>
      </c>
      <c r="D23" s="11">
        <v>185704560.3712</v>
      </c>
      <c r="E23" s="11">
        <v>5220293.5831000004</v>
      </c>
      <c r="F23" s="11">
        <v>40831842.039999999</v>
      </c>
      <c r="G23" s="11">
        <v>231756695.99430001</v>
      </c>
    </row>
    <row r="24" spans="1:7" ht="12" customHeight="1">
      <c r="A24" s="2" t="str">
        <f>"Nov "&amp;RIGHT(A7,4)</f>
        <v>Nov 2011</v>
      </c>
      <c r="B24" s="11">
        <v>137320964.44760001</v>
      </c>
      <c r="C24" s="11" t="s">
        <v>397</v>
      </c>
      <c r="D24" s="11">
        <v>137320964.44760001</v>
      </c>
      <c r="E24" s="11">
        <v>9657714.4601000007</v>
      </c>
      <c r="F24" s="11">
        <v>60298113.560000002</v>
      </c>
      <c r="G24" s="11">
        <v>207276792.4677</v>
      </c>
    </row>
    <row r="25" spans="1:7" ht="12" customHeight="1">
      <c r="A25" s="2" t="str">
        <f>"Dec "&amp;RIGHT(A7,4)</f>
        <v>Dec 2011</v>
      </c>
      <c r="B25" s="11">
        <v>177862685.20480001</v>
      </c>
      <c r="C25" s="11" t="s">
        <v>397</v>
      </c>
      <c r="D25" s="11">
        <v>177862685.20480001</v>
      </c>
      <c r="E25" s="11">
        <v>2311487.5984</v>
      </c>
      <c r="F25" s="11">
        <v>46587963.159999996</v>
      </c>
      <c r="G25" s="11">
        <v>226762135.9632</v>
      </c>
    </row>
    <row r="26" spans="1:7" ht="12" customHeight="1">
      <c r="A26" s="2" t="str">
        <f>"Jan "&amp;RIGHT(A7,4)+1</f>
        <v>Jan 2012</v>
      </c>
      <c r="B26" s="11">
        <v>146262336.8118</v>
      </c>
      <c r="C26" s="11" t="s">
        <v>397</v>
      </c>
      <c r="D26" s="11">
        <v>146262336.8118</v>
      </c>
      <c r="E26" s="11">
        <v>2487763.6439999999</v>
      </c>
      <c r="F26" s="11">
        <v>46410718.049999997</v>
      </c>
      <c r="G26" s="11">
        <v>195160818.50580001</v>
      </c>
    </row>
    <row r="27" spans="1:7" ht="12" customHeight="1">
      <c r="A27" s="2" t="str">
        <f>"Feb "&amp;RIGHT(A7,4)+1</f>
        <v>Feb 2012</v>
      </c>
      <c r="B27" s="11">
        <v>109396594.1479</v>
      </c>
      <c r="C27" s="11" t="s">
        <v>397</v>
      </c>
      <c r="D27" s="11">
        <v>109396594.1479</v>
      </c>
      <c r="E27" s="11">
        <v>429900.69630000001</v>
      </c>
      <c r="F27" s="11">
        <v>32455558.760000002</v>
      </c>
      <c r="G27" s="11">
        <v>142282053.60420001</v>
      </c>
    </row>
    <row r="28" spans="1:7" ht="12" customHeight="1">
      <c r="A28" s="2" t="str">
        <f>"Mar "&amp;RIGHT(A7,4)+1</f>
        <v>Mar 2012</v>
      </c>
      <c r="B28" s="11">
        <v>115559957.1806</v>
      </c>
      <c r="C28" s="11" t="s">
        <v>397</v>
      </c>
      <c r="D28" s="11">
        <v>115559957.1806</v>
      </c>
      <c r="E28" s="11">
        <v>380129.57500000001</v>
      </c>
      <c r="F28" s="11">
        <v>27959728.07</v>
      </c>
      <c r="G28" s="11">
        <v>143899814.8256</v>
      </c>
    </row>
    <row r="29" spans="1:7" ht="12" customHeight="1">
      <c r="A29" s="2" t="str">
        <f>"Apr "&amp;RIGHT(A7,4)+1</f>
        <v>Apr 2012</v>
      </c>
      <c r="B29" s="11" t="s">
        <v>397</v>
      </c>
      <c r="C29" s="11" t="s">
        <v>397</v>
      </c>
      <c r="D29" s="11" t="s">
        <v>397</v>
      </c>
      <c r="E29" s="11" t="s">
        <v>397</v>
      </c>
      <c r="F29" s="11" t="s">
        <v>397</v>
      </c>
      <c r="G29" s="11" t="s">
        <v>397</v>
      </c>
    </row>
    <row r="30" spans="1:7" ht="12" customHeight="1">
      <c r="A30" s="2" t="str">
        <f>"May "&amp;RIGHT(A7,4)+1</f>
        <v>May 2012</v>
      </c>
      <c r="B30" s="11" t="s">
        <v>397</v>
      </c>
      <c r="C30" s="11" t="s">
        <v>397</v>
      </c>
      <c r="D30" s="11" t="s">
        <v>397</v>
      </c>
      <c r="E30" s="11" t="s">
        <v>397</v>
      </c>
      <c r="F30" s="11" t="s">
        <v>397</v>
      </c>
      <c r="G30" s="11" t="s">
        <v>397</v>
      </c>
    </row>
    <row r="31" spans="1:7" ht="12" customHeight="1">
      <c r="A31" s="2" t="str">
        <f>"Jun "&amp;RIGHT(A7,4)+1</f>
        <v>Jun 2012</v>
      </c>
      <c r="B31" s="11" t="s">
        <v>397</v>
      </c>
      <c r="C31" s="11" t="s">
        <v>397</v>
      </c>
      <c r="D31" s="11" t="s">
        <v>397</v>
      </c>
      <c r="E31" s="11" t="s">
        <v>397</v>
      </c>
      <c r="F31" s="11" t="s">
        <v>397</v>
      </c>
      <c r="G31" s="11" t="s">
        <v>397</v>
      </c>
    </row>
    <row r="32" spans="1:7" ht="12" customHeight="1">
      <c r="A32" s="2" t="str">
        <f>"Jul "&amp;RIGHT(A7,4)+1</f>
        <v>Jul 2012</v>
      </c>
      <c r="B32" s="11" t="s">
        <v>397</v>
      </c>
      <c r="C32" s="11" t="s">
        <v>397</v>
      </c>
      <c r="D32" s="11" t="s">
        <v>397</v>
      </c>
      <c r="E32" s="11" t="s">
        <v>397</v>
      </c>
      <c r="F32" s="11" t="s">
        <v>397</v>
      </c>
      <c r="G32" s="11" t="s">
        <v>397</v>
      </c>
    </row>
    <row r="33" spans="1:7" ht="12" customHeight="1">
      <c r="A33" s="2" t="str">
        <f>"Aug "&amp;RIGHT(A7,4)+1</f>
        <v>Aug 2012</v>
      </c>
      <c r="B33" s="11" t="s">
        <v>397</v>
      </c>
      <c r="C33" s="11" t="s">
        <v>397</v>
      </c>
      <c r="D33" s="11" t="s">
        <v>397</v>
      </c>
      <c r="E33" s="11" t="s">
        <v>397</v>
      </c>
      <c r="F33" s="11" t="s">
        <v>397</v>
      </c>
      <c r="G33" s="11" t="s">
        <v>397</v>
      </c>
    </row>
    <row r="34" spans="1:7" ht="12" customHeight="1">
      <c r="A34" s="2" t="str">
        <f>"Sep "&amp;RIGHT(A7,4)+1</f>
        <v>Sep 2012</v>
      </c>
      <c r="B34" s="11" t="s">
        <v>397</v>
      </c>
      <c r="C34" s="11" t="s">
        <v>397</v>
      </c>
      <c r="D34" s="11" t="s">
        <v>397</v>
      </c>
      <c r="E34" s="11" t="s">
        <v>397</v>
      </c>
      <c r="F34" s="11" t="s">
        <v>397</v>
      </c>
      <c r="G34" s="11" t="s">
        <v>397</v>
      </c>
    </row>
    <row r="35" spans="1:7" ht="12" customHeight="1">
      <c r="A35" s="12" t="s">
        <v>57</v>
      </c>
      <c r="B35" s="13">
        <v>872107098.16390002</v>
      </c>
      <c r="C35" s="13" t="s">
        <v>397</v>
      </c>
      <c r="D35" s="13">
        <v>872107098.16390002</v>
      </c>
      <c r="E35" s="13">
        <v>20487289.556899998</v>
      </c>
      <c r="F35" s="13">
        <v>254543923.63999999</v>
      </c>
      <c r="G35" s="13">
        <v>1147138311.3608</v>
      </c>
    </row>
    <row r="36" spans="1:7" ht="12" customHeight="1">
      <c r="A36" s="14" t="str">
        <f>"Total "&amp;MID(A21,7,LEN(A21)-13)&amp;" Months"</f>
        <v>Total 6 Months</v>
      </c>
      <c r="B36" s="15">
        <v>872107098.16390002</v>
      </c>
      <c r="C36" s="15" t="s">
        <v>397</v>
      </c>
      <c r="D36" s="15">
        <v>872107098.16390002</v>
      </c>
      <c r="E36" s="15">
        <v>20487289.556899998</v>
      </c>
      <c r="F36" s="15">
        <v>254543923.63999999</v>
      </c>
      <c r="G36" s="15">
        <v>1147138311.3608</v>
      </c>
    </row>
    <row r="37" spans="1:7" ht="12" customHeight="1">
      <c r="A37" s="33"/>
      <c r="B37" s="33"/>
      <c r="C37" s="33"/>
      <c r="D37" s="33"/>
      <c r="E37" s="33"/>
      <c r="F37" s="33"/>
      <c r="G37" s="33"/>
    </row>
    <row r="38" spans="1:7" ht="69.95" customHeight="1">
      <c r="A38" s="53" t="s">
        <v>194</v>
      </c>
      <c r="B38" s="53"/>
      <c r="C38" s="53"/>
      <c r="D38" s="53"/>
      <c r="E38" s="53"/>
      <c r="F38" s="53"/>
      <c r="G38"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A1:F1"/>
    <mergeCell ref="A2:F2"/>
    <mergeCell ref="A3:A5"/>
    <mergeCell ref="B3:D3"/>
    <mergeCell ref="E3:F3"/>
    <mergeCell ref="A38:G38"/>
    <mergeCell ref="G3:G5"/>
    <mergeCell ref="B4:B5"/>
    <mergeCell ref="C4:C5"/>
    <mergeCell ref="D4:D5"/>
    <mergeCell ref="E4:E5"/>
    <mergeCell ref="F4:F5"/>
    <mergeCell ref="B6:G6"/>
    <mergeCell ref="A37:G37"/>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8.xml><?xml version="1.0" encoding="utf-8"?>
<worksheet xmlns="http://schemas.openxmlformats.org/spreadsheetml/2006/main" xmlns:r="http://schemas.openxmlformats.org/officeDocument/2006/relationships">
  <sheetPr codeName="Sheet42">
    <pageSetUpPr fitToPage="1"/>
  </sheetPr>
  <dimension ref="A1:H200"/>
  <sheetViews>
    <sheetView showGridLines="0" workbookViewId="0">
      <pane activePane="bottomRight" state="frozen"/>
      <selection sqref="A1:G1"/>
    </sheetView>
  </sheetViews>
  <sheetFormatPr defaultRowHeight="12.75"/>
  <cols>
    <col min="1" max="1" width="12.140625" customWidth="1"/>
    <col min="2" max="2" width="11.7109375" customWidth="1"/>
    <col min="3" max="8" width="11.42578125" customWidth="1"/>
  </cols>
  <sheetData>
    <row r="1" spans="1:8" ht="12" customHeight="1">
      <c r="A1" s="42" t="s">
        <v>394</v>
      </c>
      <c r="B1" s="42"/>
      <c r="C1" s="42"/>
      <c r="D1" s="42"/>
      <c r="E1" s="42"/>
      <c r="F1" s="42"/>
      <c r="G1" s="42"/>
      <c r="H1" s="2" t="s">
        <v>395</v>
      </c>
    </row>
    <row r="2" spans="1:8" ht="12" customHeight="1">
      <c r="A2" s="44" t="s">
        <v>273</v>
      </c>
      <c r="B2" s="44"/>
      <c r="C2" s="44"/>
      <c r="D2" s="44"/>
      <c r="E2" s="44"/>
      <c r="F2" s="44"/>
      <c r="G2" s="44"/>
      <c r="H2" s="1"/>
    </row>
    <row r="3" spans="1:8" ht="24" customHeight="1">
      <c r="A3" s="46" t="s">
        <v>52</v>
      </c>
      <c r="B3" s="38" t="s">
        <v>360</v>
      </c>
      <c r="C3" s="38" t="s">
        <v>285</v>
      </c>
      <c r="D3" s="48" t="s">
        <v>55</v>
      </c>
      <c r="E3" s="49"/>
      <c r="F3" s="48" t="s">
        <v>195</v>
      </c>
      <c r="G3" s="54"/>
      <c r="H3" s="54"/>
    </row>
    <row r="4" spans="1:8" ht="24" customHeight="1">
      <c r="A4" s="47"/>
      <c r="B4" s="39"/>
      <c r="C4" s="39"/>
      <c r="D4" s="10" t="s">
        <v>274</v>
      </c>
      <c r="E4" s="10" t="s">
        <v>275</v>
      </c>
      <c r="F4" s="10" t="s">
        <v>196</v>
      </c>
      <c r="G4" s="10" t="s">
        <v>276</v>
      </c>
      <c r="H4" s="9" t="s">
        <v>57</v>
      </c>
    </row>
    <row r="5" spans="1:8" ht="12" customHeight="1">
      <c r="A5" s="1"/>
      <c r="B5" s="33" t="str">
        <f>REPT("-",78)&amp;" Dollars "&amp;REPT("-",78)</f>
        <v>------------------------------------------------------------------------------ Dollars ------------------------------------------------------------------------------</v>
      </c>
      <c r="C5" s="33"/>
      <c r="D5" s="33"/>
      <c r="E5" s="33"/>
      <c r="F5" s="33"/>
      <c r="G5" s="33"/>
      <c r="H5" s="33"/>
    </row>
    <row r="6" spans="1:8" ht="12" customHeight="1">
      <c r="A6" s="3" t="s">
        <v>396</v>
      </c>
    </row>
    <row r="7" spans="1:8" ht="12" customHeight="1">
      <c r="A7" s="2" t="str">
        <f>"Oct "&amp;RIGHT(A6,4)-1</f>
        <v>Oct 2010</v>
      </c>
      <c r="B7" s="11">
        <v>5787847899</v>
      </c>
      <c r="C7" s="11">
        <v>170706201</v>
      </c>
      <c r="D7" s="11">
        <v>444520396</v>
      </c>
      <c r="E7" s="11">
        <v>11801841.4516</v>
      </c>
      <c r="F7" s="11">
        <v>4464232.8909999998</v>
      </c>
      <c r="G7" s="11">
        <v>26139</v>
      </c>
      <c r="H7" s="11">
        <v>4490371.8909999998</v>
      </c>
    </row>
    <row r="8" spans="1:8" ht="12" customHeight="1">
      <c r="A8" s="2" t="str">
        <f>"Nov "&amp;RIGHT(A6,4)-1</f>
        <v>Nov 2010</v>
      </c>
      <c r="B8" s="11">
        <v>5820059508</v>
      </c>
      <c r="C8" s="11">
        <v>170706201</v>
      </c>
      <c r="D8" s="11">
        <v>472906412</v>
      </c>
      <c r="E8" s="11">
        <v>11834065.183800001</v>
      </c>
      <c r="F8" s="11">
        <v>4645431.4472000003</v>
      </c>
      <c r="G8" s="11">
        <v>0</v>
      </c>
      <c r="H8" s="11">
        <v>4645431.4472000003</v>
      </c>
    </row>
    <row r="9" spans="1:8" ht="12" customHeight="1">
      <c r="A9" s="2" t="str">
        <f>"Dec "&amp;RIGHT(A6,4)-1</f>
        <v>Dec 2010</v>
      </c>
      <c r="B9" s="11">
        <v>6792649760</v>
      </c>
      <c r="C9" s="11">
        <v>170706201</v>
      </c>
      <c r="D9" s="11">
        <v>512379707</v>
      </c>
      <c r="E9" s="11">
        <v>11800435.6722</v>
      </c>
      <c r="F9" s="11">
        <v>12475125.811899999</v>
      </c>
      <c r="G9" s="11">
        <v>0</v>
      </c>
      <c r="H9" s="11">
        <v>12475125.811899999</v>
      </c>
    </row>
    <row r="10" spans="1:8" ht="12" customHeight="1">
      <c r="A10" s="2" t="str">
        <f>"Jan "&amp;RIGHT(A6,4)</f>
        <v>Jan 2011</v>
      </c>
      <c r="B10" s="11">
        <v>5877760320</v>
      </c>
      <c r="C10" s="11">
        <v>170706201</v>
      </c>
      <c r="D10" s="11">
        <v>521138358</v>
      </c>
      <c r="E10" s="11">
        <v>12065013.8433</v>
      </c>
      <c r="F10" s="11">
        <v>4743314.4533000002</v>
      </c>
      <c r="G10" s="11">
        <v>0</v>
      </c>
      <c r="H10" s="11">
        <v>4743314.4533000002</v>
      </c>
    </row>
    <row r="11" spans="1:8" ht="12" customHeight="1">
      <c r="A11" s="2" t="str">
        <f>"Feb "&amp;RIGHT(A6,4)</f>
        <v>Feb 2011</v>
      </c>
      <c r="B11" s="11">
        <v>5898590819</v>
      </c>
      <c r="C11" s="11">
        <v>170706201</v>
      </c>
      <c r="D11" s="11">
        <v>509780970</v>
      </c>
      <c r="E11" s="11">
        <v>12511622.3353</v>
      </c>
      <c r="F11" s="11">
        <v>4370146.1412000004</v>
      </c>
      <c r="G11" s="11">
        <v>0</v>
      </c>
      <c r="H11" s="11">
        <v>4370146.1412000004</v>
      </c>
    </row>
    <row r="12" spans="1:8" ht="12" customHeight="1">
      <c r="A12" s="2" t="str">
        <f>"Mar "&amp;RIGHT(A6,4)</f>
        <v>Mar 2011</v>
      </c>
      <c r="B12" s="11">
        <v>6890577424</v>
      </c>
      <c r="C12" s="11">
        <v>170706201</v>
      </c>
      <c r="D12" s="11">
        <v>542239633</v>
      </c>
      <c r="E12" s="11">
        <v>13319795.533500001</v>
      </c>
      <c r="F12" s="11">
        <v>11861171.2293</v>
      </c>
      <c r="G12" s="11">
        <v>0</v>
      </c>
      <c r="H12" s="11">
        <v>11861171.2293</v>
      </c>
    </row>
    <row r="13" spans="1:8" ht="12" customHeight="1">
      <c r="A13" s="2" t="str">
        <f>"Apr "&amp;RIGHT(A6,4)</f>
        <v>Apr 2011</v>
      </c>
      <c r="B13" s="11">
        <v>5959137705</v>
      </c>
      <c r="C13" s="11">
        <v>170706201</v>
      </c>
      <c r="D13" s="11">
        <v>540744520</v>
      </c>
      <c r="E13" s="11">
        <v>13381054.429199999</v>
      </c>
      <c r="F13" s="11">
        <v>4675916.6023000004</v>
      </c>
      <c r="G13" s="11">
        <v>0</v>
      </c>
      <c r="H13" s="11">
        <v>4675916.6023000004</v>
      </c>
    </row>
    <row r="14" spans="1:8" ht="12" customHeight="1">
      <c r="A14" s="2" t="str">
        <f>"May "&amp;RIGHT(A6,4)</f>
        <v>May 2011</v>
      </c>
      <c r="B14" s="11">
        <v>6130779753</v>
      </c>
      <c r="C14" s="11">
        <v>170706201</v>
      </c>
      <c r="D14" s="11">
        <v>570902075</v>
      </c>
      <c r="E14" s="11">
        <v>13393319.857000001</v>
      </c>
      <c r="F14" s="11">
        <v>4723350.1365999999</v>
      </c>
      <c r="G14" s="11">
        <v>0</v>
      </c>
      <c r="H14" s="11">
        <v>4723350.1365999999</v>
      </c>
    </row>
    <row r="15" spans="1:8" ht="12" customHeight="1">
      <c r="A15" s="2" t="str">
        <f>"Jun "&amp;RIGHT(A6,4)</f>
        <v>Jun 2011</v>
      </c>
      <c r="B15" s="11">
        <v>6991165461</v>
      </c>
      <c r="C15" s="11">
        <v>170706201</v>
      </c>
      <c r="D15" s="11">
        <v>588832609</v>
      </c>
      <c r="E15" s="11">
        <v>13538614.891100001</v>
      </c>
      <c r="F15" s="11">
        <v>14626075.379699999</v>
      </c>
      <c r="G15" s="11">
        <v>0</v>
      </c>
      <c r="H15" s="11">
        <v>14626075.379699999</v>
      </c>
    </row>
    <row r="16" spans="1:8" ht="12" customHeight="1">
      <c r="A16" s="2" t="str">
        <f>"Jul "&amp;RIGHT(A6,4)</f>
        <v>Jul 2011</v>
      </c>
      <c r="B16" s="11">
        <v>6097153671</v>
      </c>
      <c r="C16" s="11">
        <v>170706201</v>
      </c>
      <c r="D16" s="11">
        <v>573705223</v>
      </c>
      <c r="E16" s="11">
        <v>14356711.442399999</v>
      </c>
      <c r="F16" s="11">
        <v>5108055.5225</v>
      </c>
      <c r="G16" s="11">
        <v>386386.8</v>
      </c>
      <c r="H16" s="11">
        <v>5494442.3224999998</v>
      </c>
    </row>
    <row r="17" spans="1:8" ht="12" customHeight="1">
      <c r="A17" s="2" t="str">
        <f>"Aug "&amp;RIGHT(A6,4)</f>
        <v>Aug 2011</v>
      </c>
      <c r="B17" s="11">
        <v>6140351896</v>
      </c>
      <c r="C17" s="11">
        <v>170706201</v>
      </c>
      <c r="D17" s="11">
        <v>715950765</v>
      </c>
      <c r="E17" s="11">
        <v>14718752.9164</v>
      </c>
      <c r="F17" s="11">
        <v>5132945.0005999999</v>
      </c>
      <c r="G17" s="11">
        <v>610232.42000000004</v>
      </c>
      <c r="H17" s="11">
        <v>5743177.4205999998</v>
      </c>
    </row>
    <row r="18" spans="1:8" ht="12" customHeight="1">
      <c r="A18" s="2" t="str">
        <f>"Sep "&amp;RIGHT(A6,4)</f>
        <v>Sep 2011</v>
      </c>
      <c r="B18" s="11">
        <v>7282531635</v>
      </c>
      <c r="C18" s="11">
        <v>170706210</v>
      </c>
      <c r="D18" s="11">
        <v>1177159621</v>
      </c>
      <c r="E18" s="11">
        <v>55776080.532099999</v>
      </c>
      <c r="F18" s="11">
        <v>17195559.839200001</v>
      </c>
      <c r="G18" s="11">
        <v>710774.52</v>
      </c>
      <c r="H18" s="11">
        <v>17906334.359200001</v>
      </c>
    </row>
    <row r="19" spans="1:8" ht="12" customHeight="1">
      <c r="A19" s="12" t="s">
        <v>57</v>
      </c>
      <c r="B19" s="13">
        <v>75668605851</v>
      </c>
      <c r="C19" s="13">
        <v>2048474421</v>
      </c>
      <c r="D19" s="13">
        <v>7170260289</v>
      </c>
      <c r="E19" s="13">
        <v>198497308.08790001</v>
      </c>
      <c r="F19" s="13">
        <v>94021324.454799995</v>
      </c>
      <c r="G19" s="13">
        <v>1733532.74</v>
      </c>
      <c r="H19" s="13">
        <v>95754857.194800004</v>
      </c>
    </row>
    <row r="20" spans="1:8" ht="12" customHeight="1">
      <c r="A20" s="14" t="s">
        <v>398</v>
      </c>
      <c r="B20" s="15">
        <v>37067485730</v>
      </c>
      <c r="C20" s="15">
        <v>1024237206</v>
      </c>
      <c r="D20" s="15">
        <v>3002965476</v>
      </c>
      <c r="E20" s="15">
        <v>73332774.019700006</v>
      </c>
      <c r="F20" s="15">
        <v>42559421.973899998</v>
      </c>
      <c r="G20" s="15">
        <v>26139</v>
      </c>
      <c r="H20" s="15">
        <v>42585560.973899998</v>
      </c>
    </row>
    <row r="21" spans="1:8" ht="12" customHeight="1">
      <c r="A21" s="3" t="str">
        <f>"FY "&amp;RIGHT(A6,4)+1</f>
        <v>FY 2012</v>
      </c>
    </row>
    <row r="22" spans="1:8" ht="12" customHeight="1">
      <c r="A22" s="2" t="str">
        <f>"Oct "&amp;RIGHT(A6,4)</f>
        <v>Oct 2011</v>
      </c>
      <c r="B22" s="11">
        <v>6246464856</v>
      </c>
      <c r="C22" s="11">
        <v>170853896</v>
      </c>
      <c r="D22" s="11">
        <v>467546918</v>
      </c>
      <c r="E22" s="11">
        <v>14728664.9965</v>
      </c>
      <c r="F22" s="11">
        <v>5234667.5153000001</v>
      </c>
      <c r="G22" s="11">
        <v>516782.39</v>
      </c>
      <c r="H22" s="11">
        <v>5751449.9052999998</v>
      </c>
    </row>
    <row r="23" spans="1:8" ht="12" customHeight="1">
      <c r="A23" s="2" t="str">
        <f>"Nov "&amp;RIGHT(A6,4)</f>
        <v>Nov 2011</v>
      </c>
      <c r="B23" s="11">
        <v>6219636149</v>
      </c>
      <c r="C23" s="11">
        <v>170853896</v>
      </c>
      <c r="D23" s="11">
        <v>509036825</v>
      </c>
      <c r="E23" s="11">
        <v>14883108.6821</v>
      </c>
      <c r="F23" s="11">
        <v>5693165.7905999999</v>
      </c>
      <c r="G23" s="11">
        <v>651132.56000000006</v>
      </c>
      <c r="H23" s="11">
        <v>6344298.3505999995</v>
      </c>
    </row>
    <row r="24" spans="1:8" ht="12" customHeight="1">
      <c r="A24" s="2" t="str">
        <f>"Dec "&amp;RIGHT(A6,4)</f>
        <v>Dec 2011</v>
      </c>
      <c r="B24" s="11">
        <v>7122973144</v>
      </c>
      <c r="C24" s="11">
        <v>170853896</v>
      </c>
      <c r="D24" s="11">
        <v>545456018</v>
      </c>
      <c r="E24" s="11">
        <v>34794292.324900001</v>
      </c>
      <c r="F24" s="11">
        <v>12950015.0108</v>
      </c>
      <c r="G24" s="11">
        <v>0</v>
      </c>
      <c r="H24" s="11">
        <v>12950015.0108</v>
      </c>
    </row>
    <row r="25" spans="1:8" ht="12" customHeight="1">
      <c r="A25" s="2" t="str">
        <f>"Jan "&amp;RIGHT(A6,4)+1</f>
        <v>Jan 2012</v>
      </c>
      <c r="B25" s="11">
        <v>6162909214</v>
      </c>
      <c r="C25" s="11">
        <v>170853896</v>
      </c>
      <c r="D25" s="11">
        <v>571320515</v>
      </c>
      <c r="E25" s="11">
        <v>13977424.853599999</v>
      </c>
      <c r="F25" s="11">
        <v>5482265.9172</v>
      </c>
      <c r="G25" s="11">
        <v>22583.4</v>
      </c>
      <c r="H25" s="11">
        <v>5504849.3172000004</v>
      </c>
    </row>
    <row r="26" spans="1:8" ht="12" customHeight="1">
      <c r="A26" s="2" t="str">
        <f>"Feb "&amp;RIGHT(A6,4)+1</f>
        <v>Feb 2012</v>
      </c>
      <c r="B26" s="11">
        <v>6171740922</v>
      </c>
      <c r="C26" s="11">
        <v>170853896</v>
      </c>
      <c r="D26" s="11">
        <v>560081678</v>
      </c>
      <c r="E26" s="11">
        <v>13952863.6666</v>
      </c>
      <c r="F26" s="11">
        <v>4902323.4226000002</v>
      </c>
      <c r="G26" s="11" t="s">
        <v>397</v>
      </c>
      <c r="H26" s="11">
        <v>4902323.4226000002</v>
      </c>
    </row>
    <row r="27" spans="1:8" ht="12" customHeight="1">
      <c r="A27" s="2" t="str">
        <f>"Mar "&amp;RIGHT(A6,4)+1</f>
        <v>Mar 2012</v>
      </c>
      <c r="B27" s="11">
        <v>7169182943</v>
      </c>
      <c r="C27" s="11">
        <v>170853896</v>
      </c>
      <c r="D27" s="11">
        <v>839635504</v>
      </c>
      <c r="E27" s="11">
        <v>22210201.9824</v>
      </c>
      <c r="F27" s="11">
        <v>14442711.8357</v>
      </c>
      <c r="G27" s="11" t="s">
        <v>397</v>
      </c>
      <c r="H27" s="11">
        <v>14442711.8357</v>
      </c>
    </row>
    <row r="28" spans="1:8" ht="12" customHeight="1">
      <c r="A28" s="2" t="str">
        <f>"Apr "&amp;RIGHT(A6,4)+1</f>
        <v>Apr 2012</v>
      </c>
      <c r="B28" s="11" t="s">
        <v>397</v>
      </c>
      <c r="C28" s="11" t="s">
        <v>397</v>
      </c>
      <c r="D28" s="11" t="s">
        <v>397</v>
      </c>
      <c r="E28" s="11" t="s">
        <v>397</v>
      </c>
      <c r="F28" s="11" t="s">
        <v>397</v>
      </c>
      <c r="G28" s="11" t="s">
        <v>397</v>
      </c>
      <c r="H28" s="11" t="s">
        <v>397</v>
      </c>
    </row>
    <row r="29" spans="1:8" ht="12" customHeight="1">
      <c r="A29" s="2" t="str">
        <f>"May "&amp;RIGHT(A6,4)+1</f>
        <v>May 2012</v>
      </c>
      <c r="B29" s="11" t="s">
        <v>397</v>
      </c>
      <c r="C29" s="11" t="s">
        <v>397</v>
      </c>
      <c r="D29" s="11" t="s">
        <v>397</v>
      </c>
      <c r="E29" s="11" t="s">
        <v>397</v>
      </c>
      <c r="F29" s="11" t="s">
        <v>397</v>
      </c>
      <c r="G29" s="11" t="s">
        <v>397</v>
      </c>
      <c r="H29" s="11" t="s">
        <v>397</v>
      </c>
    </row>
    <row r="30" spans="1:8" ht="12" customHeight="1">
      <c r="A30" s="2" t="str">
        <f>"Jun "&amp;RIGHT(A6,4)+1</f>
        <v>Jun 2012</v>
      </c>
      <c r="B30" s="11" t="s">
        <v>397</v>
      </c>
      <c r="C30" s="11" t="s">
        <v>397</v>
      </c>
      <c r="D30" s="11" t="s">
        <v>397</v>
      </c>
      <c r="E30" s="11" t="s">
        <v>397</v>
      </c>
      <c r="F30" s="11" t="s">
        <v>397</v>
      </c>
      <c r="G30" s="11" t="s">
        <v>397</v>
      </c>
      <c r="H30" s="11" t="s">
        <v>397</v>
      </c>
    </row>
    <row r="31" spans="1:8" ht="12" customHeight="1">
      <c r="A31" s="2" t="str">
        <f>"Jul "&amp;RIGHT(A6,4)+1</f>
        <v>Jul 2012</v>
      </c>
      <c r="B31" s="11" t="s">
        <v>397</v>
      </c>
      <c r="C31" s="11" t="s">
        <v>397</v>
      </c>
      <c r="D31" s="11" t="s">
        <v>397</v>
      </c>
      <c r="E31" s="11" t="s">
        <v>397</v>
      </c>
      <c r="F31" s="11" t="s">
        <v>397</v>
      </c>
      <c r="G31" s="11" t="s">
        <v>397</v>
      </c>
      <c r="H31" s="11" t="s">
        <v>397</v>
      </c>
    </row>
    <row r="32" spans="1:8" ht="12" customHeight="1">
      <c r="A32" s="2" t="str">
        <f>"Aug "&amp;RIGHT(A6,4)+1</f>
        <v>Aug 2012</v>
      </c>
      <c r="B32" s="11" t="s">
        <v>397</v>
      </c>
      <c r="C32" s="11" t="s">
        <v>397</v>
      </c>
      <c r="D32" s="11" t="s">
        <v>397</v>
      </c>
      <c r="E32" s="11" t="s">
        <v>397</v>
      </c>
      <c r="F32" s="11" t="s">
        <v>397</v>
      </c>
      <c r="G32" s="11" t="s">
        <v>397</v>
      </c>
      <c r="H32" s="11" t="s">
        <v>397</v>
      </c>
    </row>
    <row r="33" spans="1:8" ht="12" customHeight="1">
      <c r="A33" s="2" t="str">
        <f>"Sep "&amp;RIGHT(A6,4)+1</f>
        <v>Sep 2012</v>
      </c>
      <c r="B33" s="11" t="s">
        <v>397</v>
      </c>
      <c r="C33" s="11" t="s">
        <v>397</v>
      </c>
      <c r="D33" s="11" t="s">
        <v>397</v>
      </c>
      <c r="E33" s="11" t="s">
        <v>397</v>
      </c>
      <c r="F33" s="11" t="s">
        <v>397</v>
      </c>
      <c r="G33" s="11" t="s">
        <v>397</v>
      </c>
      <c r="H33" s="11" t="s">
        <v>397</v>
      </c>
    </row>
    <row r="34" spans="1:8" ht="12" customHeight="1">
      <c r="A34" s="12" t="s">
        <v>57</v>
      </c>
      <c r="B34" s="13">
        <v>39092907228</v>
      </c>
      <c r="C34" s="13">
        <v>1025123376</v>
      </c>
      <c r="D34" s="13">
        <v>3493077458</v>
      </c>
      <c r="E34" s="13">
        <v>114546556.5061</v>
      </c>
      <c r="F34" s="13">
        <v>48705149.492200002</v>
      </c>
      <c r="G34" s="13">
        <v>1190498.3500000001</v>
      </c>
      <c r="H34" s="13">
        <v>49895647.842200004</v>
      </c>
    </row>
    <row r="35" spans="1:8" ht="12" customHeight="1">
      <c r="A35" s="14" t="str">
        <f>"Total "&amp;MID(A20,7,LEN(A20)-13)&amp;" Months"</f>
        <v>Total 6 Months</v>
      </c>
      <c r="B35" s="15">
        <v>39092907228</v>
      </c>
      <c r="C35" s="15">
        <v>1025123376</v>
      </c>
      <c r="D35" s="15">
        <v>3493077458</v>
      </c>
      <c r="E35" s="15">
        <v>114546556.5061</v>
      </c>
      <c r="F35" s="15">
        <v>48705149.492200002</v>
      </c>
      <c r="G35" s="15">
        <v>1190498.3500000001</v>
      </c>
      <c r="H35" s="15">
        <v>49895647.842200004</v>
      </c>
    </row>
    <row r="36" spans="1:8" ht="12" customHeight="1">
      <c r="A36" s="33"/>
      <c r="B36" s="33"/>
      <c r="C36" s="33"/>
      <c r="D36" s="33"/>
      <c r="E36" s="33"/>
      <c r="F36" s="33"/>
      <c r="G36" s="33"/>
      <c r="H36" s="33"/>
    </row>
    <row r="37" spans="1:8" ht="176.25" customHeight="1">
      <c r="A37" s="53" t="s">
        <v>385</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A37:H37"/>
    <mergeCell ref="B5:H5"/>
    <mergeCell ref="A36:H36"/>
    <mergeCell ref="A1:G1"/>
    <mergeCell ref="A2:G2"/>
    <mergeCell ref="A3:A4"/>
    <mergeCell ref="C3:C4"/>
    <mergeCell ref="D3:E3"/>
    <mergeCell ref="F3:H3"/>
    <mergeCell ref="B3:B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9.xml><?xml version="1.0" encoding="utf-8"?>
<worksheet xmlns="http://schemas.openxmlformats.org/spreadsheetml/2006/main" xmlns:r="http://schemas.openxmlformats.org/officeDocument/2006/relationships">
  <sheetPr codeName="Sheet43">
    <pageSetUpPr fitToPage="1"/>
  </sheetPr>
  <dimension ref="A1:I200"/>
  <sheetViews>
    <sheetView showGridLines="0" workbookViewId="0">
      <pane activePane="bottomRight" state="frozen"/>
      <selection activeCell="A2" sqref="A2:H2"/>
    </sheetView>
  </sheetViews>
  <sheetFormatPr defaultRowHeight="12.75"/>
  <cols>
    <col min="1" max="1" width="12.140625" customWidth="1"/>
    <col min="2" max="9" width="11.42578125" customWidth="1"/>
  </cols>
  <sheetData>
    <row r="1" spans="1:9" ht="12" customHeight="1">
      <c r="A1" s="42" t="s">
        <v>394</v>
      </c>
      <c r="B1" s="42"/>
      <c r="C1" s="42"/>
      <c r="D1" s="42"/>
      <c r="E1" s="42"/>
      <c r="F1" s="42"/>
      <c r="G1" s="42"/>
      <c r="H1" s="42"/>
      <c r="I1" s="2" t="s">
        <v>395</v>
      </c>
    </row>
    <row r="2" spans="1:9" ht="12" customHeight="1">
      <c r="A2" s="44" t="s">
        <v>277</v>
      </c>
      <c r="B2" s="44"/>
      <c r="C2" s="44"/>
      <c r="D2" s="44"/>
      <c r="E2" s="44"/>
      <c r="F2" s="44"/>
      <c r="G2" s="44"/>
      <c r="H2" s="44"/>
      <c r="I2" s="1"/>
    </row>
    <row r="3" spans="1:9" ht="24" customHeight="1">
      <c r="A3" s="46" t="s">
        <v>52</v>
      </c>
      <c r="B3" s="48" t="s">
        <v>278</v>
      </c>
      <c r="C3" s="54"/>
      <c r="D3" s="54"/>
      <c r="E3" s="54"/>
      <c r="F3" s="54"/>
      <c r="G3" s="54"/>
      <c r="H3" s="49"/>
      <c r="I3" s="40" t="s">
        <v>54</v>
      </c>
    </row>
    <row r="4" spans="1:9" ht="24" customHeight="1">
      <c r="A4" s="47"/>
      <c r="B4" s="10" t="s">
        <v>197</v>
      </c>
      <c r="C4" s="10" t="s">
        <v>198</v>
      </c>
      <c r="D4" s="10" t="s">
        <v>199</v>
      </c>
      <c r="E4" s="10" t="s">
        <v>180</v>
      </c>
      <c r="F4" s="10" t="s">
        <v>200</v>
      </c>
      <c r="G4" s="10" t="s">
        <v>201</v>
      </c>
      <c r="H4" s="10" t="s">
        <v>57</v>
      </c>
      <c r="I4" s="41"/>
    </row>
    <row r="5" spans="1:9" ht="12" customHeight="1">
      <c r="A5" s="1"/>
      <c r="B5" s="33" t="str">
        <f>REPT("-",90)&amp;" Dollars "&amp;REPT("-",90)</f>
        <v>------------------------------------------------------------------------------------------ Dollars ------------------------------------------------------------------------------------------</v>
      </c>
      <c r="C5" s="33"/>
      <c r="D5" s="33"/>
      <c r="E5" s="33"/>
      <c r="F5" s="33"/>
      <c r="G5" s="33"/>
      <c r="H5" s="33"/>
      <c r="I5" s="33"/>
    </row>
    <row r="6" spans="1:9" ht="12" customHeight="1">
      <c r="A6" s="3" t="s">
        <v>396</v>
      </c>
    </row>
    <row r="7" spans="1:9" ht="12" customHeight="1">
      <c r="A7" s="2" t="str">
        <f>"Oct "&amp;RIGHT(A6,4)-1</f>
        <v>Oct 2010</v>
      </c>
      <c r="B7" s="11">
        <v>1237182736.4725001</v>
      </c>
      <c r="C7" s="11">
        <v>0</v>
      </c>
      <c r="D7" s="11">
        <v>330608327.98000002</v>
      </c>
      <c r="E7" s="11">
        <v>215684552.19</v>
      </c>
      <c r="F7" s="11">
        <v>351110.28</v>
      </c>
      <c r="G7" s="11">
        <v>0</v>
      </c>
      <c r="H7" s="11">
        <v>1783826726.9224999</v>
      </c>
      <c r="I7" s="11">
        <v>1162381.2375</v>
      </c>
    </row>
    <row r="8" spans="1:9" ht="12" customHeight="1">
      <c r="A8" s="2" t="str">
        <f>"Nov "&amp;RIGHT(A6,4)-1</f>
        <v>Nov 2010</v>
      </c>
      <c r="B8" s="11">
        <v>1120767124.8900001</v>
      </c>
      <c r="C8" s="11">
        <v>0</v>
      </c>
      <c r="D8" s="11">
        <v>302518931.02999997</v>
      </c>
      <c r="E8" s="11">
        <v>206593758.40000001</v>
      </c>
      <c r="F8" s="11">
        <v>278556.38</v>
      </c>
      <c r="G8" s="11">
        <v>0</v>
      </c>
      <c r="H8" s="11">
        <v>1630158370.7</v>
      </c>
      <c r="I8" s="11">
        <v>1059826.03</v>
      </c>
    </row>
    <row r="9" spans="1:9" ht="12" customHeight="1">
      <c r="A9" s="2" t="str">
        <f>"Dec "&amp;RIGHT(A6,4)-1</f>
        <v>Dec 2010</v>
      </c>
      <c r="B9" s="11">
        <v>858046457.54250002</v>
      </c>
      <c r="C9" s="11">
        <v>0</v>
      </c>
      <c r="D9" s="11">
        <v>223411451.50999999</v>
      </c>
      <c r="E9" s="11">
        <v>253842800.66</v>
      </c>
      <c r="F9" s="11">
        <v>2643009.7799999998</v>
      </c>
      <c r="G9" s="11">
        <v>82553063</v>
      </c>
      <c r="H9" s="11">
        <v>1420496782.4925001</v>
      </c>
      <c r="I9" s="11">
        <v>827485.65</v>
      </c>
    </row>
    <row r="10" spans="1:9" ht="12" customHeight="1">
      <c r="A10" s="2" t="str">
        <f>"Jan "&amp;RIGHT(A6,4)</f>
        <v>Jan 2011</v>
      </c>
      <c r="B10" s="11">
        <v>1134565430.2850001</v>
      </c>
      <c r="C10" s="11">
        <v>0</v>
      </c>
      <c r="D10" s="11">
        <v>284885128.74000001</v>
      </c>
      <c r="E10" s="11">
        <v>200747279.49000001</v>
      </c>
      <c r="F10" s="11">
        <v>247084.19</v>
      </c>
      <c r="G10" s="11">
        <v>0</v>
      </c>
      <c r="H10" s="11">
        <v>1620444922.7049999</v>
      </c>
      <c r="I10" s="11">
        <v>1085004.3174999999</v>
      </c>
    </row>
    <row r="11" spans="1:9" ht="12" customHeight="1">
      <c r="A11" s="2" t="str">
        <f>"Feb "&amp;RIGHT(A6,4)</f>
        <v>Feb 2011</v>
      </c>
      <c r="B11" s="11">
        <v>1107833048.4775</v>
      </c>
      <c r="C11" s="11">
        <v>0</v>
      </c>
      <c r="D11" s="11">
        <v>286133812.72000003</v>
      </c>
      <c r="E11" s="11">
        <v>197212615.77000001</v>
      </c>
      <c r="F11" s="11">
        <v>252203.94</v>
      </c>
      <c r="G11" s="11">
        <v>0</v>
      </c>
      <c r="H11" s="11">
        <v>1591431680.9075</v>
      </c>
      <c r="I11" s="11">
        <v>979962.51</v>
      </c>
    </row>
    <row r="12" spans="1:9" ht="12" customHeight="1">
      <c r="A12" s="2" t="str">
        <f>"Mar "&amp;RIGHT(A6,4)</f>
        <v>Mar 2011</v>
      </c>
      <c r="B12" s="11">
        <v>1277940547.8875</v>
      </c>
      <c r="C12" s="11">
        <v>0</v>
      </c>
      <c r="D12" s="11">
        <v>348461173</v>
      </c>
      <c r="E12" s="11">
        <v>311583531.99000001</v>
      </c>
      <c r="F12" s="11">
        <v>2835026.06</v>
      </c>
      <c r="G12" s="11">
        <v>54145897</v>
      </c>
      <c r="H12" s="11">
        <v>1994966175.9375</v>
      </c>
      <c r="I12" s="11">
        <v>1161963.0149999999</v>
      </c>
    </row>
    <row r="13" spans="1:9" ht="12" customHeight="1">
      <c r="A13" s="2" t="str">
        <f>"Apr "&amp;RIGHT(A6,4)</f>
        <v>Apr 2011</v>
      </c>
      <c r="B13" s="11">
        <v>1051807071.11</v>
      </c>
      <c r="C13" s="11">
        <v>0</v>
      </c>
      <c r="D13" s="11">
        <v>303403886.63999999</v>
      </c>
      <c r="E13" s="11">
        <v>215939742.38999999</v>
      </c>
      <c r="F13" s="11">
        <v>349916.08</v>
      </c>
      <c r="G13" s="11">
        <v>0</v>
      </c>
      <c r="H13" s="11">
        <v>1571500616.22</v>
      </c>
      <c r="I13" s="11">
        <v>989974.58499999996</v>
      </c>
    </row>
    <row r="14" spans="1:9" ht="12" customHeight="1">
      <c r="A14" s="2" t="str">
        <f>"May "&amp;RIGHT(A6,4)</f>
        <v>May 2011</v>
      </c>
      <c r="B14" s="11">
        <v>1136047369.7625</v>
      </c>
      <c r="C14" s="11">
        <v>0</v>
      </c>
      <c r="D14" s="11">
        <v>343638232.19</v>
      </c>
      <c r="E14" s="11">
        <v>220957860.43000001</v>
      </c>
      <c r="F14" s="11">
        <v>1046814.18</v>
      </c>
      <c r="G14" s="11">
        <v>0</v>
      </c>
      <c r="H14" s="11">
        <v>1701690276.5625</v>
      </c>
      <c r="I14" s="11">
        <v>1145931.5974999999</v>
      </c>
    </row>
    <row r="15" spans="1:9" ht="12" customHeight="1">
      <c r="A15" s="2" t="str">
        <f>"Jun "&amp;RIGHT(A6,4)</f>
        <v>Jun 2011</v>
      </c>
      <c r="B15" s="11">
        <v>329514042.16250002</v>
      </c>
      <c r="C15" s="11">
        <v>0</v>
      </c>
      <c r="D15" s="11">
        <v>97594870.030000001</v>
      </c>
      <c r="E15" s="11">
        <v>256285241.75999999</v>
      </c>
      <c r="F15" s="11">
        <v>124203697.52</v>
      </c>
      <c r="G15" s="11">
        <v>61105496</v>
      </c>
      <c r="H15" s="11">
        <v>868703347.47249997</v>
      </c>
      <c r="I15" s="11">
        <v>723068.67500000005</v>
      </c>
    </row>
    <row r="16" spans="1:9" ht="12" customHeight="1">
      <c r="A16" s="2" t="str">
        <f>"Jul "&amp;RIGHT(A6,4)</f>
        <v>Jul 2011</v>
      </c>
      <c r="B16" s="11">
        <v>124711361.925</v>
      </c>
      <c r="C16" s="11">
        <v>0</v>
      </c>
      <c r="D16" s="11">
        <v>18031702.16</v>
      </c>
      <c r="E16" s="11">
        <v>171907530.52000001</v>
      </c>
      <c r="F16" s="11">
        <v>149054494.53999999</v>
      </c>
      <c r="G16" s="11">
        <v>0</v>
      </c>
      <c r="H16" s="11">
        <v>463705089.14499998</v>
      </c>
      <c r="I16" s="11">
        <v>1186278.8999999999</v>
      </c>
    </row>
    <row r="17" spans="1:9" ht="12" customHeight="1">
      <c r="A17" s="2" t="str">
        <f>"Aug "&amp;RIGHT(A6,4)</f>
        <v>Aug 2011</v>
      </c>
      <c r="B17" s="11">
        <v>550615206.42750001</v>
      </c>
      <c r="C17" s="11">
        <v>0</v>
      </c>
      <c r="D17" s="11">
        <v>134480526.09</v>
      </c>
      <c r="E17" s="11">
        <v>200427880.96000001</v>
      </c>
      <c r="F17" s="11">
        <v>61545766.460000001</v>
      </c>
      <c r="G17" s="11">
        <v>0</v>
      </c>
      <c r="H17" s="11">
        <v>947069379.9375</v>
      </c>
      <c r="I17" s="11">
        <v>725657.19499999995</v>
      </c>
    </row>
    <row r="18" spans="1:9" ht="12" customHeight="1">
      <c r="A18" s="2" t="str">
        <f>"Sep "&amp;RIGHT(A6,4)</f>
        <v>Sep 2011</v>
      </c>
      <c r="B18" s="11">
        <v>1374815371.4875</v>
      </c>
      <c r="C18" s="11">
        <v>0</v>
      </c>
      <c r="D18" s="11">
        <v>360889284.5</v>
      </c>
      <c r="E18" s="11">
        <v>272859800.23000002</v>
      </c>
      <c r="F18" s="11">
        <v>30185265.059999999</v>
      </c>
      <c r="G18" s="11">
        <v>222838597</v>
      </c>
      <c r="H18" s="11">
        <v>2261588318.2775002</v>
      </c>
      <c r="I18" s="11">
        <v>1247149.4099999999</v>
      </c>
    </row>
    <row r="19" spans="1:9" ht="12" customHeight="1">
      <c r="A19" s="12" t="s">
        <v>57</v>
      </c>
      <c r="B19" s="13">
        <v>11303845768.43</v>
      </c>
      <c r="C19" s="13">
        <v>0</v>
      </c>
      <c r="D19" s="13">
        <v>3034057326.5900002</v>
      </c>
      <c r="E19" s="13">
        <v>2724042594.79</v>
      </c>
      <c r="F19" s="13">
        <v>372992944.47000003</v>
      </c>
      <c r="G19" s="13">
        <v>420643053</v>
      </c>
      <c r="H19" s="13">
        <v>17855581687.279999</v>
      </c>
      <c r="I19" s="13">
        <v>12294683.122500001</v>
      </c>
    </row>
    <row r="20" spans="1:9" ht="12" customHeight="1">
      <c r="A20" s="14" t="s">
        <v>398</v>
      </c>
      <c r="B20" s="15">
        <v>6736335345.5550003</v>
      </c>
      <c r="C20" s="15">
        <v>0</v>
      </c>
      <c r="D20" s="15">
        <v>1776018824.98</v>
      </c>
      <c r="E20" s="15">
        <v>1385664538.5</v>
      </c>
      <c r="F20" s="15">
        <v>6606990.6299999999</v>
      </c>
      <c r="G20" s="15">
        <v>136698960</v>
      </c>
      <c r="H20" s="15">
        <v>10041324659.665001</v>
      </c>
      <c r="I20" s="15">
        <v>6276622.7599999998</v>
      </c>
    </row>
    <row r="21" spans="1:9" ht="12" customHeight="1">
      <c r="A21" s="3" t="str">
        <f>"FY "&amp;RIGHT(A6,4)+1</f>
        <v>FY 2012</v>
      </c>
    </row>
    <row r="22" spans="1:9" ht="12" customHeight="1">
      <c r="A22" s="2" t="str">
        <f>"Oct "&amp;RIGHT(A6,4)</f>
        <v>Oct 2011</v>
      </c>
      <c r="B22" s="11">
        <v>1311690676.7525001</v>
      </c>
      <c r="C22" s="11">
        <v>0</v>
      </c>
      <c r="D22" s="11">
        <v>354242382.32999998</v>
      </c>
      <c r="E22" s="11">
        <v>223277437.72999999</v>
      </c>
      <c r="F22" s="11">
        <v>770935.16</v>
      </c>
      <c r="G22" s="11" t="s">
        <v>397</v>
      </c>
      <c r="H22" s="11">
        <v>1889981431.9725001</v>
      </c>
      <c r="I22" s="11">
        <v>1206789.1950000001</v>
      </c>
    </row>
    <row r="23" spans="1:9" ht="12" customHeight="1">
      <c r="A23" s="2" t="str">
        <f>"Nov "&amp;RIGHT(A6,4)</f>
        <v>Nov 2011</v>
      </c>
      <c r="B23" s="11">
        <v>1175652584.125</v>
      </c>
      <c r="C23" s="11">
        <v>0</v>
      </c>
      <c r="D23" s="11">
        <v>332559505.56999999</v>
      </c>
      <c r="E23" s="11">
        <v>215145680.40000001</v>
      </c>
      <c r="F23" s="11">
        <v>307162.25</v>
      </c>
      <c r="G23" s="11" t="s">
        <v>397</v>
      </c>
      <c r="H23" s="11">
        <v>1723664932.345</v>
      </c>
      <c r="I23" s="11">
        <v>1094802.925</v>
      </c>
    </row>
    <row r="24" spans="1:9" ht="12" customHeight="1">
      <c r="A24" s="2" t="str">
        <f>"Dec "&amp;RIGHT(A6,4)</f>
        <v>Dec 2011</v>
      </c>
      <c r="B24" s="11">
        <v>949906663.01750004</v>
      </c>
      <c r="C24" s="11">
        <v>0</v>
      </c>
      <c r="D24" s="11">
        <v>251424397.71000001</v>
      </c>
      <c r="E24" s="11">
        <v>254205188.46000001</v>
      </c>
      <c r="F24" s="11">
        <v>1924409.52</v>
      </c>
      <c r="G24" s="11">
        <v>96236694</v>
      </c>
      <c r="H24" s="11">
        <v>1553697352.7075</v>
      </c>
      <c r="I24" s="11">
        <v>873976.19499999995</v>
      </c>
    </row>
    <row r="25" spans="1:9" ht="12" customHeight="1">
      <c r="A25" s="2" t="str">
        <f>"Jan "&amp;RIGHT(A6,4)+1</f>
        <v>Jan 2012</v>
      </c>
      <c r="B25" s="11">
        <v>1226213448.655</v>
      </c>
      <c r="C25" s="11">
        <v>0</v>
      </c>
      <c r="D25" s="11">
        <v>336766917.19</v>
      </c>
      <c r="E25" s="11">
        <v>219956897.78999999</v>
      </c>
      <c r="F25" s="11">
        <v>299913.71000000002</v>
      </c>
      <c r="G25" s="11" t="s">
        <v>397</v>
      </c>
      <c r="H25" s="11">
        <v>1783237177.345</v>
      </c>
      <c r="I25" s="11">
        <v>1190096.8500000001</v>
      </c>
    </row>
    <row r="26" spans="1:9" ht="12" customHeight="1">
      <c r="A26" s="2" t="str">
        <f>"Feb "&amp;RIGHT(A6,4)+1</f>
        <v>Feb 2012</v>
      </c>
      <c r="B26" s="11">
        <v>1225858922.365</v>
      </c>
      <c r="C26" s="11">
        <v>0</v>
      </c>
      <c r="D26" s="11">
        <v>352284996.43000001</v>
      </c>
      <c r="E26" s="11">
        <v>224182431.19</v>
      </c>
      <c r="F26" s="11">
        <v>317269.12</v>
      </c>
      <c r="G26" s="11" t="s">
        <v>397</v>
      </c>
      <c r="H26" s="11">
        <v>1802643619.105</v>
      </c>
      <c r="I26" s="11">
        <v>1151360.8149999999</v>
      </c>
    </row>
    <row r="27" spans="1:9" ht="12" customHeight="1">
      <c r="A27" s="2" t="str">
        <f>"Mar "&amp;RIGHT(A6,4)+1</f>
        <v>Mar 2012</v>
      </c>
      <c r="B27" s="11">
        <v>1222005127.8275001</v>
      </c>
      <c r="C27" s="11">
        <v>0</v>
      </c>
      <c r="D27" s="11">
        <v>357936617.33999997</v>
      </c>
      <c r="E27" s="11">
        <v>308674654.27999997</v>
      </c>
      <c r="F27" s="11">
        <v>2247867.2200000002</v>
      </c>
      <c r="G27" s="11">
        <v>72827750</v>
      </c>
      <c r="H27" s="11">
        <v>1963692016.6675</v>
      </c>
      <c r="I27" s="11">
        <v>1167859.9750000001</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7111327422.7425003</v>
      </c>
      <c r="C34" s="13">
        <v>0</v>
      </c>
      <c r="D34" s="13">
        <v>1985214816.5699999</v>
      </c>
      <c r="E34" s="13">
        <v>1445442289.8499999</v>
      </c>
      <c r="F34" s="13">
        <v>5867556.9800000004</v>
      </c>
      <c r="G34" s="13">
        <v>169064444</v>
      </c>
      <c r="H34" s="13">
        <v>10716916530.1425</v>
      </c>
      <c r="I34" s="13">
        <v>6684885.9550000001</v>
      </c>
    </row>
    <row r="35" spans="1:9" ht="12" customHeight="1">
      <c r="A35" s="14" t="str">
        <f>"Total "&amp;MID(A20,7,LEN(A20)-13)&amp;" Months"</f>
        <v>Total 6 Months</v>
      </c>
      <c r="B35" s="15">
        <v>7111327422.7425003</v>
      </c>
      <c r="C35" s="15">
        <v>0</v>
      </c>
      <c r="D35" s="15">
        <v>1985214816.5699999</v>
      </c>
      <c r="E35" s="15">
        <v>1445442289.8499999</v>
      </c>
      <c r="F35" s="15">
        <v>5867556.9800000004</v>
      </c>
      <c r="G35" s="15">
        <v>169064444</v>
      </c>
      <c r="H35" s="15">
        <v>10716916530.1425</v>
      </c>
      <c r="I35" s="15">
        <v>6684885.9550000001</v>
      </c>
    </row>
    <row r="36" spans="1:9" ht="12" customHeight="1">
      <c r="A36" s="33"/>
      <c r="B36" s="33"/>
      <c r="C36" s="33"/>
      <c r="D36" s="33"/>
      <c r="E36" s="33"/>
      <c r="F36" s="33"/>
      <c r="G36" s="33"/>
      <c r="H36" s="33"/>
      <c r="I36" s="33"/>
    </row>
    <row r="37" spans="1:9" ht="85.5" customHeight="1">
      <c r="A37" s="53" t="s">
        <v>374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8">
    <mergeCell ref="A36:I36"/>
    <mergeCell ref="A37:I37"/>
    <mergeCell ref="A1:H1"/>
    <mergeCell ref="A2:H2"/>
    <mergeCell ref="A3:A4"/>
    <mergeCell ref="B3:H3"/>
    <mergeCell ref="I3:I4"/>
    <mergeCell ref="B5:I5"/>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sheetPr codeName="Sheet1">
    <pageSetUpPr fitToPage="1"/>
  </sheetPr>
  <dimension ref="A1:J200"/>
  <sheetViews>
    <sheetView showGridLines="0" workbookViewId="0">
      <pane activePane="bottomRight" state="frozen"/>
      <selection sqref="A1:I1"/>
    </sheetView>
  </sheetViews>
  <sheetFormatPr defaultRowHeight="12.75"/>
  <cols>
    <col min="1" max="5" width="11.42578125" customWidth="1"/>
    <col min="6" max="7" width="12.28515625" customWidth="1"/>
    <col min="8" max="8" width="12.42578125" customWidth="1"/>
    <col min="9" max="10" width="11.42578125" customWidth="1"/>
  </cols>
  <sheetData>
    <row r="1" spans="1:10" ht="12" customHeight="1">
      <c r="A1" s="42" t="s">
        <v>394</v>
      </c>
      <c r="B1" s="42"/>
      <c r="C1" s="42"/>
      <c r="D1" s="42"/>
      <c r="E1" s="42"/>
      <c r="F1" s="42"/>
      <c r="G1" s="42"/>
      <c r="H1" s="42"/>
      <c r="I1" s="42"/>
      <c r="J1" s="2" t="s">
        <v>395</v>
      </c>
    </row>
    <row r="2" spans="1:10" ht="12" customHeight="1">
      <c r="A2" s="44" t="s">
        <v>343</v>
      </c>
      <c r="B2" s="44"/>
      <c r="C2" s="44"/>
      <c r="D2" s="44"/>
      <c r="E2" s="44"/>
      <c r="F2" s="44"/>
      <c r="G2" s="44"/>
      <c r="H2" s="44"/>
      <c r="I2" s="44"/>
      <c r="J2" s="1"/>
    </row>
    <row r="3" spans="1:10" ht="24" customHeight="1">
      <c r="A3" s="46" t="s">
        <v>52</v>
      </c>
      <c r="B3" s="48" t="s">
        <v>206</v>
      </c>
      <c r="C3" s="49"/>
      <c r="D3" s="48" t="s">
        <v>58</v>
      </c>
      <c r="E3" s="49"/>
      <c r="F3" s="38" t="s">
        <v>207</v>
      </c>
      <c r="G3" s="38" t="s">
        <v>387</v>
      </c>
      <c r="H3" s="38" t="s">
        <v>59</v>
      </c>
      <c r="I3" s="38" t="s">
        <v>386</v>
      </c>
      <c r="J3" s="40" t="s">
        <v>60</v>
      </c>
    </row>
    <row r="4" spans="1:10" ht="24" customHeight="1">
      <c r="A4" s="47"/>
      <c r="B4" s="10" t="s">
        <v>61</v>
      </c>
      <c r="C4" s="10" t="s">
        <v>62</v>
      </c>
      <c r="D4" s="10" t="s">
        <v>63</v>
      </c>
      <c r="E4" s="10" t="s">
        <v>222</v>
      </c>
      <c r="F4" s="39"/>
      <c r="G4" s="52"/>
      <c r="H4" s="39"/>
      <c r="I4" s="39"/>
      <c r="J4" s="41"/>
    </row>
    <row r="5" spans="1:10" ht="12" customHeight="1">
      <c r="A5" s="1"/>
      <c r="B5" s="33" t="str">
        <f>REPT("-",17)&amp;" Number "&amp;REPT("-",17)</f>
        <v>----------------- Number -----------------</v>
      </c>
      <c r="C5" s="33"/>
      <c r="D5" s="33" t="str">
        <f>REPT("-",67)&amp;" Dollars "&amp;REPT("-",67)</f>
        <v>------------------------------------------------------------------- Dollars -------------------------------------------------------------------</v>
      </c>
      <c r="E5" s="33"/>
      <c r="F5" s="33"/>
      <c r="G5" s="33"/>
      <c r="H5" s="33"/>
      <c r="I5" s="33"/>
      <c r="J5" s="33"/>
    </row>
    <row r="6" spans="1:10" ht="12" customHeight="1">
      <c r="A6" s="3" t="s">
        <v>396</v>
      </c>
    </row>
    <row r="7" spans="1:10" ht="12" customHeight="1">
      <c r="A7" s="2" t="str">
        <f>"Oct "&amp;RIGHT(A6,4)-1</f>
        <v>Oct 2010</v>
      </c>
      <c r="B7" s="11">
        <v>20183177</v>
      </c>
      <c r="C7" s="11">
        <v>43201052</v>
      </c>
      <c r="D7" s="16">
        <v>133.75890000000001</v>
      </c>
      <c r="E7" s="11">
        <v>5778525983</v>
      </c>
      <c r="F7" s="11" t="s">
        <v>397</v>
      </c>
      <c r="G7" s="11" t="s">
        <v>397</v>
      </c>
      <c r="H7" s="11" t="s">
        <v>397</v>
      </c>
      <c r="I7" s="11">
        <v>9321916</v>
      </c>
      <c r="J7" s="11">
        <v>5787847899</v>
      </c>
    </row>
    <row r="8" spans="1:10" ht="12" customHeight="1">
      <c r="A8" s="2" t="str">
        <f>"Nov "&amp;RIGHT(A6,4)-1</f>
        <v>Nov 2010</v>
      </c>
      <c r="B8" s="11">
        <v>20404895</v>
      </c>
      <c r="C8" s="11">
        <v>43596084</v>
      </c>
      <c r="D8" s="16">
        <v>133.28579999999999</v>
      </c>
      <c r="E8" s="11">
        <v>5810737592</v>
      </c>
      <c r="F8" s="11" t="s">
        <v>397</v>
      </c>
      <c r="G8" s="11" t="s">
        <v>397</v>
      </c>
      <c r="H8" s="11" t="s">
        <v>397</v>
      </c>
      <c r="I8" s="11">
        <v>9321916</v>
      </c>
      <c r="J8" s="11">
        <v>5820059508</v>
      </c>
    </row>
    <row r="9" spans="1:10" ht="12" customHeight="1">
      <c r="A9" s="2" t="str">
        <f>"Dec "&amp;RIGHT(A6,4)-1</f>
        <v>Dec 2010</v>
      </c>
      <c r="B9" s="11">
        <v>20668184</v>
      </c>
      <c r="C9" s="11">
        <v>44082361</v>
      </c>
      <c r="D9" s="16">
        <v>133.60570000000001</v>
      </c>
      <c r="E9" s="11">
        <v>5889655092</v>
      </c>
      <c r="F9" s="11">
        <v>776397867</v>
      </c>
      <c r="G9" s="11">
        <v>33591103</v>
      </c>
      <c r="H9" s="11">
        <v>83683782</v>
      </c>
      <c r="I9" s="11">
        <v>9321916</v>
      </c>
      <c r="J9" s="11">
        <v>6792649760</v>
      </c>
    </row>
    <row r="10" spans="1:10" ht="12" customHeight="1">
      <c r="A10" s="2" t="str">
        <f>"Jan "&amp;RIGHT(A6,4)</f>
        <v>Jan 2011</v>
      </c>
      <c r="B10" s="11">
        <v>20748799</v>
      </c>
      <c r="C10" s="11">
        <v>44187874</v>
      </c>
      <c r="D10" s="16">
        <v>132.8065</v>
      </c>
      <c r="E10" s="11">
        <v>5868438404</v>
      </c>
      <c r="F10" s="11" t="s">
        <v>397</v>
      </c>
      <c r="G10" s="11" t="s">
        <v>397</v>
      </c>
      <c r="H10" s="11" t="s">
        <v>397</v>
      </c>
      <c r="I10" s="11">
        <v>9321916</v>
      </c>
      <c r="J10" s="11">
        <v>5877760320</v>
      </c>
    </row>
    <row r="11" spans="1:10" ht="12" customHeight="1">
      <c r="A11" s="2" t="str">
        <f>"Feb "&amp;RIGHT(A6,4)</f>
        <v>Feb 2011</v>
      </c>
      <c r="B11" s="11">
        <v>20791408</v>
      </c>
      <c r="C11" s="11">
        <v>44199479</v>
      </c>
      <c r="D11" s="16">
        <v>133.24289999999999</v>
      </c>
      <c r="E11" s="11">
        <v>5889268903</v>
      </c>
      <c r="F11" s="11" t="s">
        <v>397</v>
      </c>
      <c r="G11" s="11" t="s">
        <v>397</v>
      </c>
      <c r="H11" s="11" t="s">
        <v>397</v>
      </c>
      <c r="I11" s="11">
        <v>9321916</v>
      </c>
      <c r="J11" s="11">
        <v>5898590819</v>
      </c>
    </row>
    <row r="12" spans="1:10" ht="12" customHeight="1">
      <c r="A12" s="2" t="str">
        <f>"Mar "&amp;RIGHT(A6,4)</f>
        <v>Mar 2011</v>
      </c>
      <c r="B12" s="11">
        <v>21045909</v>
      </c>
      <c r="C12" s="11">
        <v>44587275</v>
      </c>
      <c r="D12" s="16">
        <v>134.20760000000001</v>
      </c>
      <c r="E12" s="11">
        <v>5983950234</v>
      </c>
      <c r="F12" s="11">
        <v>749761862</v>
      </c>
      <c r="G12" s="11">
        <v>82227118</v>
      </c>
      <c r="H12" s="11">
        <v>65316294</v>
      </c>
      <c r="I12" s="11">
        <v>9321916</v>
      </c>
      <c r="J12" s="11">
        <v>6890577424</v>
      </c>
    </row>
    <row r="13" spans="1:10" ht="12" customHeight="1">
      <c r="A13" s="2" t="str">
        <f>"Apr "&amp;RIGHT(A6,4)</f>
        <v>Apr 2011</v>
      </c>
      <c r="B13" s="11">
        <v>21071176</v>
      </c>
      <c r="C13" s="11">
        <v>44647781</v>
      </c>
      <c r="D13" s="16">
        <v>133.2612</v>
      </c>
      <c r="E13" s="11">
        <v>5949815789</v>
      </c>
      <c r="F13" s="11" t="s">
        <v>397</v>
      </c>
      <c r="G13" s="11" t="s">
        <v>397</v>
      </c>
      <c r="H13" s="11" t="s">
        <v>397</v>
      </c>
      <c r="I13" s="11">
        <v>9321916</v>
      </c>
      <c r="J13" s="11">
        <v>5959137705</v>
      </c>
    </row>
    <row r="14" spans="1:10" ht="12" customHeight="1">
      <c r="A14" s="2" t="str">
        <f>"May "&amp;RIGHT(A6,4)</f>
        <v>May 2011</v>
      </c>
      <c r="B14" s="11">
        <v>21435915</v>
      </c>
      <c r="C14" s="11">
        <v>45410683</v>
      </c>
      <c r="D14" s="16">
        <v>134.8022</v>
      </c>
      <c r="E14" s="11">
        <v>6121457837</v>
      </c>
      <c r="F14" s="11" t="s">
        <v>397</v>
      </c>
      <c r="G14" s="11" t="s">
        <v>397</v>
      </c>
      <c r="H14" s="11" t="s">
        <v>397</v>
      </c>
      <c r="I14" s="11">
        <v>9321916</v>
      </c>
      <c r="J14" s="11">
        <v>6130779753</v>
      </c>
    </row>
    <row r="15" spans="1:10" ht="12" customHeight="1">
      <c r="A15" s="2" t="str">
        <f>"Jun "&amp;RIGHT(A6,4)</f>
        <v>Jun 2011</v>
      </c>
      <c r="B15" s="11">
        <v>21394401</v>
      </c>
      <c r="C15" s="11">
        <v>45183927</v>
      </c>
      <c r="D15" s="16">
        <v>133.66249999999999</v>
      </c>
      <c r="E15" s="11">
        <v>6039397710</v>
      </c>
      <c r="F15" s="11">
        <v>780747288</v>
      </c>
      <c r="G15" s="11">
        <v>39294232</v>
      </c>
      <c r="H15" s="11">
        <v>122404315</v>
      </c>
      <c r="I15" s="11">
        <v>9321916</v>
      </c>
      <c r="J15" s="11">
        <v>6991165461</v>
      </c>
    </row>
    <row r="16" spans="1:10" ht="12" customHeight="1">
      <c r="A16" s="2" t="str">
        <f>"Jul "&amp;RIGHT(A6,4)</f>
        <v>Jul 2011</v>
      </c>
      <c r="B16" s="11">
        <v>21458822</v>
      </c>
      <c r="C16" s="11">
        <v>45345473</v>
      </c>
      <c r="D16" s="16">
        <v>134.25450000000001</v>
      </c>
      <c r="E16" s="11">
        <v>6087831755</v>
      </c>
      <c r="F16" s="11" t="s">
        <v>397</v>
      </c>
      <c r="G16" s="11" t="s">
        <v>397</v>
      </c>
      <c r="H16" s="11" t="s">
        <v>397</v>
      </c>
      <c r="I16" s="11">
        <v>9321916</v>
      </c>
      <c r="J16" s="11">
        <v>6097153671</v>
      </c>
    </row>
    <row r="17" spans="1:10" ht="12" customHeight="1">
      <c r="A17" s="2" t="str">
        <f>"Aug "&amp;RIGHT(A6,4)</f>
        <v>Aug 2011</v>
      </c>
      <c r="B17" s="11">
        <v>21723850</v>
      </c>
      <c r="C17" s="11">
        <v>45794474</v>
      </c>
      <c r="D17" s="16">
        <v>133.88140000000001</v>
      </c>
      <c r="E17" s="11">
        <v>6131029980</v>
      </c>
      <c r="F17" s="11" t="s">
        <v>397</v>
      </c>
      <c r="G17" s="11" t="s">
        <v>397</v>
      </c>
      <c r="H17" s="11" t="s">
        <v>397</v>
      </c>
      <c r="I17" s="11">
        <v>9321916</v>
      </c>
      <c r="J17" s="11">
        <v>6140351896</v>
      </c>
    </row>
    <row r="18" spans="1:10" ht="12" customHeight="1">
      <c r="A18" s="2" t="str">
        <f>"Sep "&amp;RIGHT(A6,4)</f>
        <v>Sep 2011</v>
      </c>
      <c r="B18" s="11">
        <v>21938820</v>
      </c>
      <c r="C18" s="11">
        <v>46268250</v>
      </c>
      <c r="D18" s="16">
        <v>135.3691</v>
      </c>
      <c r="E18" s="11">
        <v>6263293265</v>
      </c>
      <c r="F18" s="11">
        <v>796177512</v>
      </c>
      <c r="G18" s="11">
        <v>188878466</v>
      </c>
      <c r="H18" s="11">
        <v>24860468</v>
      </c>
      <c r="I18" s="11">
        <v>9321924</v>
      </c>
      <c r="J18" s="11">
        <v>7282531635</v>
      </c>
    </row>
    <row r="19" spans="1:10" ht="12" customHeight="1">
      <c r="A19" s="12" t="s">
        <v>57</v>
      </c>
      <c r="B19" s="13">
        <v>21072113</v>
      </c>
      <c r="C19" s="13">
        <v>44708726.083300002</v>
      </c>
      <c r="D19" s="17">
        <v>133.85419999999999</v>
      </c>
      <c r="E19" s="13">
        <v>71813402544</v>
      </c>
      <c r="F19" s="13">
        <v>3103084529</v>
      </c>
      <c r="G19" s="13">
        <v>343990919</v>
      </c>
      <c r="H19" s="13">
        <v>296264859</v>
      </c>
      <c r="I19" s="13">
        <v>111863000</v>
      </c>
      <c r="J19" s="13">
        <v>75668605851</v>
      </c>
    </row>
    <row r="20" spans="1:10" ht="12" customHeight="1">
      <c r="A20" s="14" t="s">
        <v>398</v>
      </c>
      <c r="B20" s="15">
        <v>20640395.333299998</v>
      </c>
      <c r="C20" s="15">
        <v>43975687.5</v>
      </c>
      <c r="D20" s="18">
        <v>133.48500000000001</v>
      </c>
      <c r="E20" s="15">
        <v>35220576208</v>
      </c>
      <c r="F20" s="15">
        <v>1526159729</v>
      </c>
      <c r="G20" s="15">
        <v>115818221</v>
      </c>
      <c r="H20" s="15">
        <v>149000076</v>
      </c>
      <c r="I20" s="15">
        <v>55931496</v>
      </c>
      <c r="J20" s="15">
        <v>37067485730</v>
      </c>
    </row>
    <row r="21" spans="1:10" ht="12" customHeight="1">
      <c r="A21" s="3" t="str">
        <f>"FY "&amp;RIGHT(A6,4)+1</f>
        <v>FY 2012</v>
      </c>
      <c r="B21" s="11"/>
      <c r="C21" s="11"/>
      <c r="D21" s="11"/>
      <c r="E21" s="11"/>
      <c r="F21" s="11"/>
      <c r="G21" s="11"/>
      <c r="H21" s="11"/>
      <c r="I21" s="11"/>
      <c r="J21" s="11"/>
    </row>
    <row r="22" spans="1:10" ht="12" customHeight="1">
      <c r="A22" s="2" t="str">
        <f>"Oct "&amp;RIGHT(A6,4)</f>
        <v>Oct 2011</v>
      </c>
      <c r="B22" s="11">
        <v>21969100</v>
      </c>
      <c r="C22" s="11">
        <v>46224775</v>
      </c>
      <c r="D22" s="16">
        <v>134.8897</v>
      </c>
      <c r="E22" s="11">
        <v>6235245690</v>
      </c>
      <c r="F22" s="11" t="s">
        <v>397</v>
      </c>
      <c r="G22" s="11" t="s">
        <v>397</v>
      </c>
      <c r="H22" s="11" t="s">
        <v>397</v>
      </c>
      <c r="I22" s="11">
        <v>11219166</v>
      </c>
      <c r="J22" s="11">
        <v>6246464856</v>
      </c>
    </row>
    <row r="23" spans="1:10" ht="12" customHeight="1">
      <c r="A23" s="2" t="str">
        <f>"Nov "&amp;RIGHT(A6,4)</f>
        <v>Nov 2011</v>
      </c>
      <c r="B23" s="11">
        <v>22027321</v>
      </c>
      <c r="C23" s="11">
        <v>46286314</v>
      </c>
      <c r="D23" s="16">
        <v>134.13069999999999</v>
      </c>
      <c r="E23" s="11">
        <v>6208416983</v>
      </c>
      <c r="F23" s="11" t="s">
        <v>397</v>
      </c>
      <c r="G23" s="11" t="s">
        <v>397</v>
      </c>
      <c r="H23" s="11" t="s">
        <v>397</v>
      </c>
      <c r="I23" s="11">
        <v>11219166</v>
      </c>
      <c r="J23" s="11">
        <v>6219636149</v>
      </c>
    </row>
    <row r="24" spans="1:10" ht="12" customHeight="1">
      <c r="A24" s="2" t="str">
        <f>"Dec "&amp;RIGHT(A6,4)</f>
        <v>Dec 2011</v>
      </c>
      <c r="B24" s="11">
        <v>22162774</v>
      </c>
      <c r="C24" s="11">
        <v>46514155</v>
      </c>
      <c r="D24" s="16">
        <v>133.68459999999999</v>
      </c>
      <c r="E24" s="11">
        <v>6218225504</v>
      </c>
      <c r="F24" s="11">
        <v>737928399</v>
      </c>
      <c r="G24" s="11">
        <v>76288879</v>
      </c>
      <c r="H24" s="11">
        <v>79311196</v>
      </c>
      <c r="I24" s="11">
        <v>11219166</v>
      </c>
      <c r="J24" s="11">
        <v>7122973144</v>
      </c>
    </row>
    <row r="25" spans="1:10" ht="12" customHeight="1">
      <c r="A25" s="2" t="str">
        <f>"Jan "&amp;RIGHT(A6,4)+1</f>
        <v>Jan 2012</v>
      </c>
      <c r="B25" s="11">
        <v>22188732</v>
      </c>
      <c r="C25" s="11">
        <v>46449737</v>
      </c>
      <c r="D25" s="16">
        <v>132.4376</v>
      </c>
      <c r="E25" s="11">
        <v>6151690048</v>
      </c>
      <c r="F25" s="11" t="s">
        <v>397</v>
      </c>
      <c r="G25" s="11" t="s">
        <v>397</v>
      </c>
      <c r="H25" s="11" t="s">
        <v>397</v>
      </c>
      <c r="I25" s="11">
        <v>11219166</v>
      </c>
      <c r="J25" s="11">
        <v>6162909214</v>
      </c>
    </row>
    <row r="26" spans="1:10" ht="12" customHeight="1">
      <c r="A26" s="2" t="str">
        <f>"Feb "&amp;RIGHT(A6,4)+1</f>
        <v>Feb 2012</v>
      </c>
      <c r="B26" s="11">
        <v>22155432</v>
      </c>
      <c r="C26" s="11">
        <v>46326287</v>
      </c>
      <c r="D26" s="16">
        <v>132.9811</v>
      </c>
      <c r="E26" s="11">
        <v>6160521756</v>
      </c>
      <c r="F26" s="11" t="s">
        <v>397</v>
      </c>
      <c r="G26" s="11" t="s">
        <v>397</v>
      </c>
      <c r="H26" s="11" t="s">
        <v>397</v>
      </c>
      <c r="I26" s="11">
        <v>11219166</v>
      </c>
      <c r="J26" s="11">
        <v>6171740922</v>
      </c>
    </row>
    <row r="27" spans="1:10" ht="12" customHeight="1">
      <c r="A27" s="2" t="str">
        <f>"Mar "&amp;RIGHT(A6,4)+1</f>
        <v>Mar 2012</v>
      </c>
      <c r="B27" s="11">
        <v>22257648</v>
      </c>
      <c r="C27" s="11">
        <v>46405204</v>
      </c>
      <c r="D27" s="16">
        <v>133.1968</v>
      </c>
      <c r="E27" s="11">
        <v>6181023733</v>
      </c>
      <c r="F27" s="11">
        <v>709810810</v>
      </c>
      <c r="G27" s="11">
        <v>203630826</v>
      </c>
      <c r="H27" s="11">
        <v>63498408</v>
      </c>
      <c r="I27" s="11">
        <v>11219166</v>
      </c>
      <c r="J27" s="11">
        <v>7169182943</v>
      </c>
    </row>
    <row r="28" spans="1:10" ht="12" customHeight="1">
      <c r="A28" s="2" t="str">
        <f>"Apr "&amp;RIGHT(A6,4)+1</f>
        <v>Apr 2012</v>
      </c>
      <c r="B28" s="11" t="s">
        <v>397</v>
      </c>
      <c r="C28" s="11" t="s">
        <v>397</v>
      </c>
      <c r="D28" s="16" t="s">
        <v>397</v>
      </c>
      <c r="E28" s="11" t="s">
        <v>397</v>
      </c>
      <c r="F28" s="11" t="s">
        <v>397</v>
      </c>
      <c r="G28" s="11" t="s">
        <v>397</v>
      </c>
      <c r="H28" s="11" t="s">
        <v>397</v>
      </c>
      <c r="I28" s="11" t="s">
        <v>397</v>
      </c>
      <c r="J28" s="11" t="s">
        <v>397</v>
      </c>
    </row>
    <row r="29" spans="1:10" ht="12" customHeight="1">
      <c r="A29" s="2" t="str">
        <f>"May "&amp;RIGHT(A6,4)+1</f>
        <v>May 2012</v>
      </c>
      <c r="B29" s="11" t="s">
        <v>397</v>
      </c>
      <c r="C29" s="11" t="s">
        <v>397</v>
      </c>
      <c r="D29" s="16" t="s">
        <v>397</v>
      </c>
      <c r="E29" s="11" t="s">
        <v>397</v>
      </c>
      <c r="F29" s="11" t="s">
        <v>397</v>
      </c>
      <c r="G29" s="11" t="s">
        <v>397</v>
      </c>
      <c r="H29" s="11" t="s">
        <v>397</v>
      </c>
      <c r="I29" s="11" t="s">
        <v>397</v>
      </c>
      <c r="J29" s="11" t="s">
        <v>397</v>
      </c>
    </row>
    <row r="30" spans="1:10" ht="12" customHeight="1">
      <c r="A30" s="2" t="str">
        <f>"Jun "&amp;RIGHT(A6,4)+1</f>
        <v>Jun 2012</v>
      </c>
      <c r="B30" s="11" t="s">
        <v>397</v>
      </c>
      <c r="C30" s="11" t="s">
        <v>397</v>
      </c>
      <c r="D30" s="16" t="s">
        <v>397</v>
      </c>
      <c r="E30" s="11" t="s">
        <v>397</v>
      </c>
      <c r="F30" s="11" t="s">
        <v>397</v>
      </c>
      <c r="G30" s="11" t="s">
        <v>397</v>
      </c>
      <c r="H30" s="11" t="s">
        <v>397</v>
      </c>
      <c r="I30" s="11" t="s">
        <v>397</v>
      </c>
      <c r="J30" s="11" t="s">
        <v>397</v>
      </c>
    </row>
    <row r="31" spans="1:10" ht="12" customHeight="1">
      <c r="A31" s="2" t="str">
        <f>"Jul "&amp;RIGHT(A6,4)+1</f>
        <v>Jul 2012</v>
      </c>
      <c r="B31" s="11" t="s">
        <v>397</v>
      </c>
      <c r="C31" s="11" t="s">
        <v>397</v>
      </c>
      <c r="D31" s="16" t="s">
        <v>397</v>
      </c>
      <c r="E31" s="11" t="s">
        <v>397</v>
      </c>
      <c r="F31" s="11" t="s">
        <v>397</v>
      </c>
      <c r="G31" s="11" t="s">
        <v>397</v>
      </c>
      <c r="H31" s="11" t="s">
        <v>397</v>
      </c>
      <c r="I31" s="11" t="s">
        <v>397</v>
      </c>
      <c r="J31" s="11" t="s">
        <v>397</v>
      </c>
    </row>
    <row r="32" spans="1:10" ht="12" customHeight="1">
      <c r="A32" s="2" t="str">
        <f>"Aug "&amp;RIGHT(A6,4)+1</f>
        <v>Aug 2012</v>
      </c>
      <c r="B32" s="11" t="s">
        <v>397</v>
      </c>
      <c r="C32" s="11" t="s">
        <v>397</v>
      </c>
      <c r="D32" s="16" t="s">
        <v>397</v>
      </c>
      <c r="E32" s="11" t="s">
        <v>397</v>
      </c>
      <c r="F32" s="11" t="s">
        <v>397</v>
      </c>
      <c r="G32" s="11" t="s">
        <v>397</v>
      </c>
      <c r="H32" s="11" t="s">
        <v>397</v>
      </c>
      <c r="I32" s="11" t="s">
        <v>397</v>
      </c>
      <c r="J32" s="11" t="s">
        <v>397</v>
      </c>
    </row>
    <row r="33" spans="1:10" ht="12" customHeight="1">
      <c r="A33" s="2" t="str">
        <f>"Sep "&amp;RIGHT(A6,4)+1</f>
        <v>Sep 2012</v>
      </c>
      <c r="B33" s="11" t="s">
        <v>397</v>
      </c>
      <c r="C33" s="11" t="s">
        <v>397</v>
      </c>
      <c r="D33" s="16" t="s">
        <v>397</v>
      </c>
      <c r="E33" s="11" t="s">
        <v>397</v>
      </c>
      <c r="F33" s="11" t="s">
        <v>397</v>
      </c>
      <c r="G33" s="11" t="s">
        <v>397</v>
      </c>
      <c r="H33" s="11" t="s">
        <v>397</v>
      </c>
      <c r="I33" s="11" t="s">
        <v>397</v>
      </c>
      <c r="J33" s="11" t="s">
        <v>397</v>
      </c>
    </row>
    <row r="34" spans="1:10" ht="12" customHeight="1">
      <c r="A34" s="12" t="s">
        <v>57</v>
      </c>
      <c r="B34" s="13">
        <v>22126834.5</v>
      </c>
      <c r="C34" s="13">
        <v>46367745.333300002</v>
      </c>
      <c r="D34" s="17">
        <v>133.5523</v>
      </c>
      <c r="E34" s="13">
        <v>37155123714</v>
      </c>
      <c r="F34" s="13">
        <v>1447739209</v>
      </c>
      <c r="G34" s="13">
        <v>279919705</v>
      </c>
      <c r="H34" s="13">
        <v>142809604</v>
      </c>
      <c r="I34" s="13">
        <v>67314996</v>
      </c>
      <c r="J34" s="13">
        <v>39092907228</v>
      </c>
    </row>
    <row r="35" spans="1:10" ht="12" customHeight="1">
      <c r="A35" s="14" t="str">
        <f>"Total "&amp;MID(A20,7,LEN(A20)-13)&amp;" Months"</f>
        <v>Total 6 Months</v>
      </c>
      <c r="B35" s="15">
        <v>22126834.5</v>
      </c>
      <c r="C35" s="15">
        <v>46367745.333300002</v>
      </c>
      <c r="D35" s="18">
        <v>133.5523</v>
      </c>
      <c r="E35" s="15">
        <v>37155123714</v>
      </c>
      <c r="F35" s="15">
        <v>1447739209</v>
      </c>
      <c r="G35" s="15">
        <v>279919705</v>
      </c>
      <c r="H35" s="15">
        <v>142809604</v>
      </c>
      <c r="I35" s="15">
        <v>67314996</v>
      </c>
      <c r="J35" s="15">
        <v>39092907228</v>
      </c>
    </row>
    <row r="36" spans="1:10" ht="12" customHeight="1">
      <c r="A36" s="33"/>
      <c r="B36" s="33"/>
      <c r="C36" s="33"/>
      <c r="D36" s="33"/>
      <c r="E36" s="33"/>
      <c r="F36" s="33"/>
      <c r="G36" s="33"/>
      <c r="H36" s="33"/>
      <c r="I36" s="33"/>
      <c r="J36" s="33"/>
    </row>
    <row r="37" spans="1:10" ht="90" customHeight="1">
      <c r="A37" s="53" t="s">
        <v>388</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A37:J37"/>
    <mergeCell ref="J3:J4"/>
    <mergeCell ref="B5:C5"/>
    <mergeCell ref="D5:J5"/>
    <mergeCell ref="A36:J36"/>
    <mergeCell ref="A1:I1"/>
    <mergeCell ref="A2:I2"/>
    <mergeCell ref="A3:A4"/>
    <mergeCell ref="B3:C3"/>
    <mergeCell ref="D3:E3"/>
    <mergeCell ref="F3:F4"/>
    <mergeCell ref="H3:H4"/>
    <mergeCell ref="I3:I4"/>
    <mergeCell ref="G3:G4"/>
  </mergeCells>
  <phoneticPr fontId="0" type="noConversion"/>
  <pageMargins left="0.75" right="0.5" top="0.75" bottom="0.5" header="0.5" footer="0.25"/>
  <pageSetup orientation="landscape" r:id="rId1"/>
  <headerFooter alignWithMargins="0">
    <oddHeader>&amp;L&amp;C&amp;R</oddHeader>
    <oddFooter>&amp;L&amp;C&amp;R</oddFooter>
  </headerFooter>
</worksheet>
</file>

<file path=xl/worksheets/sheet40.xml><?xml version="1.0" encoding="utf-8"?>
<worksheet xmlns="http://schemas.openxmlformats.org/spreadsheetml/2006/main" xmlns:r="http://schemas.openxmlformats.org/officeDocument/2006/relationships">
  <sheetPr codeName="Sheet44">
    <pageSetUpPr fitToPage="1"/>
  </sheetPr>
  <dimension ref="A1:I200"/>
  <sheetViews>
    <sheetView showGridLines="0" zoomScaleNormal="100" workbookViewId="0">
      <pane activePane="bottomRight" state="frozen"/>
      <selection sqref="A1:H1"/>
    </sheetView>
  </sheetViews>
  <sheetFormatPr defaultRowHeight="12.75"/>
  <cols>
    <col min="1" max="1" width="12.140625" customWidth="1"/>
    <col min="2" max="6" width="11.42578125" customWidth="1"/>
    <col min="7" max="7" width="12.7109375" customWidth="1"/>
    <col min="8" max="8" width="15.7109375" customWidth="1"/>
    <col min="9" max="9" width="12.140625" customWidth="1"/>
  </cols>
  <sheetData>
    <row r="1" spans="1:9" ht="12" customHeight="1">
      <c r="A1" s="42" t="s">
        <v>394</v>
      </c>
      <c r="B1" s="42"/>
      <c r="C1" s="42"/>
      <c r="D1" s="42"/>
      <c r="E1" s="42"/>
      <c r="F1" s="42"/>
      <c r="G1" s="42"/>
      <c r="H1" s="43"/>
      <c r="I1" s="2" t="s">
        <v>395</v>
      </c>
    </row>
    <row r="2" spans="1:9" ht="12" customHeight="1">
      <c r="A2" s="44" t="s">
        <v>279</v>
      </c>
      <c r="B2" s="44"/>
      <c r="C2" s="44"/>
      <c r="D2" s="44"/>
      <c r="E2" s="44"/>
      <c r="F2" s="44"/>
      <c r="G2" s="44"/>
      <c r="H2" s="45"/>
      <c r="I2" s="1"/>
    </row>
    <row r="3" spans="1:9" ht="24" customHeight="1">
      <c r="A3" s="46" t="s">
        <v>52</v>
      </c>
      <c r="B3" s="38" t="s">
        <v>280</v>
      </c>
      <c r="C3" s="38" t="s">
        <v>281</v>
      </c>
      <c r="D3" s="38" t="s">
        <v>149</v>
      </c>
      <c r="E3" s="38" t="s">
        <v>202</v>
      </c>
      <c r="F3" s="38" t="s">
        <v>282</v>
      </c>
      <c r="G3" s="38" t="s">
        <v>361</v>
      </c>
      <c r="H3" s="50" t="s">
        <v>367</v>
      </c>
      <c r="I3" s="40" t="s">
        <v>362</v>
      </c>
    </row>
    <row r="4" spans="1:9" ht="24" customHeight="1">
      <c r="A4" s="47"/>
      <c r="B4" s="39"/>
      <c r="C4" s="39"/>
      <c r="D4" s="39"/>
      <c r="E4" s="39"/>
      <c r="F4" s="39"/>
      <c r="G4" s="39"/>
      <c r="H4" s="51"/>
      <c r="I4" s="41"/>
    </row>
    <row r="5" spans="1:9" ht="12" customHeight="1">
      <c r="A5" s="1"/>
      <c r="B5" s="33" t="str">
        <f>REPT("-",79)&amp;" Dollars "&amp;REPT("-",79)</f>
        <v>------------------------------------------------------------------------------- Dollars -------------------------------------------------------------------------------</v>
      </c>
      <c r="C5" s="33"/>
      <c r="D5" s="33"/>
      <c r="E5" s="33"/>
      <c r="F5" s="33"/>
      <c r="G5" s="33"/>
      <c r="H5" s="33"/>
      <c r="I5" s="33"/>
    </row>
    <row r="6" spans="1:9" ht="12" customHeight="1">
      <c r="A6" s="3" t="s">
        <v>396</v>
      </c>
    </row>
    <row r="7" spans="1:9" ht="12" customHeight="1">
      <c r="A7" s="2" t="str">
        <f>"Oct "&amp;RIGHT(A6,4)-1</f>
        <v>Oct 2010</v>
      </c>
      <c r="B7" s="11">
        <v>0</v>
      </c>
      <c r="C7" s="11">
        <v>0</v>
      </c>
      <c r="D7" s="11">
        <v>0</v>
      </c>
      <c r="E7" s="11">
        <v>49827</v>
      </c>
      <c r="F7" s="11">
        <v>64172200</v>
      </c>
      <c r="G7" s="11">
        <v>3514376</v>
      </c>
      <c r="H7" s="11" t="s">
        <v>397</v>
      </c>
      <c r="I7" s="11">
        <v>8272092220.5025997</v>
      </c>
    </row>
    <row r="8" spans="1:9" ht="12" customHeight="1">
      <c r="A8" s="2" t="str">
        <f>"Nov "&amp;RIGHT(A6,4)-1</f>
        <v>Nov 2010</v>
      </c>
      <c r="B8" s="11">
        <v>2746</v>
      </c>
      <c r="C8" s="11">
        <v>0</v>
      </c>
      <c r="D8" s="11">
        <v>0</v>
      </c>
      <c r="E8" s="11">
        <v>0</v>
      </c>
      <c r="F8" s="11">
        <v>53675340</v>
      </c>
      <c r="G8" s="11">
        <v>18651981</v>
      </c>
      <c r="H8" s="11" t="s">
        <v>397</v>
      </c>
      <c r="I8" s="11">
        <v>8183699881.3610001</v>
      </c>
    </row>
    <row r="9" spans="1:9" ht="12" customHeight="1">
      <c r="A9" s="2" t="str">
        <f>"Dec "&amp;RIGHT(A6,4)-1</f>
        <v>Dec 2010</v>
      </c>
      <c r="B9" s="11">
        <v>0</v>
      </c>
      <c r="C9" s="11">
        <v>0</v>
      </c>
      <c r="D9" s="11">
        <v>0</v>
      </c>
      <c r="E9" s="11">
        <v>0</v>
      </c>
      <c r="F9" s="11">
        <v>53297154</v>
      </c>
      <c r="G9" s="11">
        <v>15409335</v>
      </c>
      <c r="H9" s="11" t="s">
        <v>397</v>
      </c>
      <c r="I9" s="11">
        <v>8990041986.6266003</v>
      </c>
    </row>
    <row r="10" spans="1:9" ht="12" customHeight="1">
      <c r="A10" s="2" t="str">
        <f>"Jan "&amp;RIGHT(A6,4)</f>
        <v>Jan 2011</v>
      </c>
      <c r="B10" s="11">
        <v>21298</v>
      </c>
      <c r="C10" s="11">
        <v>0</v>
      </c>
      <c r="D10" s="11">
        <v>0</v>
      </c>
      <c r="E10" s="11">
        <v>0</v>
      </c>
      <c r="F10" s="11">
        <v>54012332</v>
      </c>
      <c r="G10" s="11">
        <v>14288734</v>
      </c>
      <c r="H10" s="11" t="s">
        <v>397</v>
      </c>
      <c r="I10" s="11">
        <v>8276265498.3191004</v>
      </c>
    </row>
    <row r="11" spans="1:9" ht="12" customHeight="1">
      <c r="A11" s="2" t="str">
        <f>"Feb "&amp;RIGHT(A6,4)</f>
        <v>Feb 2011</v>
      </c>
      <c r="B11" s="11">
        <v>0</v>
      </c>
      <c r="C11" s="11">
        <v>0</v>
      </c>
      <c r="D11" s="11">
        <v>0</v>
      </c>
      <c r="E11" s="11">
        <v>0</v>
      </c>
      <c r="F11" s="11">
        <v>46261891</v>
      </c>
      <c r="G11" s="11">
        <v>15728442</v>
      </c>
      <c r="H11" s="11" t="s">
        <v>397</v>
      </c>
      <c r="I11" s="11">
        <v>8250361734.8940001</v>
      </c>
    </row>
    <row r="12" spans="1:9" ht="12" customHeight="1">
      <c r="A12" s="2" t="str">
        <f>"Mar "&amp;RIGHT(A6,4)</f>
        <v>Mar 2011</v>
      </c>
      <c r="B12" s="11">
        <v>0</v>
      </c>
      <c r="C12" s="11">
        <v>0</v>
      </c>
      <c r="D12" s="11">
        <v>0</v>
      </c>
      <c r="E12" s="11">
        <v>0</v>
      </c>
      <c r="F12" s="11">
        <v>54259182</v>
      </c>
      <c r="G12" s="11">
        <v>2740216</v>
      </c>
      <c r="H12" s="11" t="s">
        <v>397</v>
      </c>
      <c r="I12" s="11">
        <v>9681831761.7152996</v>
      </c>
    </row>
    <row r="13" spans="1:9" ht="12" customHeight="1">
      <c r="A13" s="2" t="str">
        <f>"Apr "&amp;RIGHT(A6,4)</f>
        <v>Apr 2011</v>
      </c>
      <c r="B13" s="11">
        <v>0</v>
      </c>
      <c r="C13" s="11">
        <v>0</v>
      </c>
      <c r="D13" s="11">
        <v>0</v>
      </c>
      <c r="E13" s="11">
        <v>0</v>
      </c>
      <c r="F13" s="11">
        <v>44983798</v>
      </c>
      <c r="G13" s="11">
        <v>10775248</v>
      </c>
      <c r="H13" s="11" t="s">
        <v>397</v>
      </c>
      <c r="I13" s="11">
        <v>8316895033.8365002</v>
      </c>
    </row>
    <row r="14" spans="1:9" ht="12" customHeight="1">
      <c r="A14" s="2" t="str">
        <f>"May "&amp;RIGHT(A6,4)</f>
        <v>May 2011</v>
      </c>
      <c r="B14" s="11">
        <v>0</v>
      </c>
      <c r="C14" s="11">
        <v>0</v>
      </c>
      <c r="D14" s="11">
        <v>0</v>
      </c>
      <c r="E14" s="11">
        <v>0</v>
      </c>
      <c r="F14" s="11">
        <v>32394360</v>
      </c>
      <c r="G14" s="11">
        <v>12415071</v>
      </c>
      <c r="H14" s="11" t="s">
        <v>397</v>
      </c>
      <c r="I14" s="11">
        <v>8638150338.1536007</v>
      </c>
    </row>
    <row r="15" spans="1:9" ht="12" customHeight="1">
      <c r="A15" s="2" t="str">
        <f>"Jun "&amp;RIGHT(A6,4)</f>
        <v>Jun 2011</v>
      </c>
      <c r="B15" s="11">
        <v>0</v>
      </c>
      <c r="C15" s="11">
        <v>0</v>
      </c>
      <c r="D15" s="11">
        <v>0</v>
      </c>
      <c r="E15" s="11">
        <v>0</v>
      </c>
      <c r="F15" s="11">
        <v>59292214</v>
      </c>
      <c r="G15" s="11">
        <v>14068422</v>
      </c>
      <c r="H15" s="11" t="s">
        <v>397</v>
      </c>
      <c r="I15" s="11">
        <v>8721656013.4183006</v>
      </c>
    </row>
    <row r="16" spans="1:9" ht="12" customHeight="1">
      <c r="A16" s="2" t="str">
        <f>"Jul "&amp;RIGHT(A6,4)</f>
        <v>Jul 2011</v>
      </c>
      <c r="B16" s="11">
        <v>0</v>
      </c>
      <c r="C16" s="11">
        <v>0</v>
      </c>
      <c r="D16" s="11">
        <v>0</v>
      </c>
      <c r="E16" s="11">
        <v>0</v>
      </c>
      <c r="F16" s="11">
        <v>13524390.689999999</v>
      </c>
      <c r="G16" s="11">
        <v>12120942</v>
      </c>
      <c r="H16" s="11" t="s">
        <v>397</v>
      </c>
      <c r="I16" s="11">
        <v>7351952949.4998999</v>
      </c>
    </row>
    <row r="17" spans="1:9" ht="12" customHeight="1">
      <c r="A17" s="2" t="str">
        <f>"Aug "&amp;RIGHT(A6,4)</f>
        <v>Aug 2011</v>
      </c>
      <c r="B17" s="11">
        <v>0</v>
      </c>
      <c r="C17" s="11">
        <v>0</v>
      </c>
      <c r="D17" s="11">
        <v>0</v>
      </c>
      <c r="E17" s="11">
        <v>0</v>
      </c>
      <c r="F17" s="11">
        <v>14878411.699999999</v>
      </c>
      <c r="G17" s="11">
        <v>11999807</v>
      </c>
      <c r="H17" s="11" t="s">
        <v>397</v>
      </c>
      <c r="I17" s="11">
        <v>8022144048.1695004</v>
      </c>
    </row>
    <row r="18" spans="1:9" ht="12" customHeight="1">
      <c r="A18" s="2" t="str">
        <f>"Sep "&amp;RIGHT(A6,4)</f>
        <v>Sep 2011</v>
      </c>
      <c r="B18" s="11">
        <v>0</v>
      </c>
      <c r="C18" s="11">
        <v>0</v>
      </c>
      <c r="D18" s="11">
        <v>0</v>
      </c>
      <c r="E18" s="11">
        <v>0</v>
      </c>
      <c r="F18" s="11">
        <v>40941665.700000003</v>
      </c>
      <c r="G18" s="11">
        <v>17560885</v>
      </c>
      <c r="H18" s="11" t="s">
        <v>397</v>
      </c>
      <c r="I18" s="11">
        <v>11025417899.278799</v>
      </c>
    </row>
    <row r="19" spans="1:9" ht="12" customHeight="1">
      <c r="A19" s="12" t="s">
        <v>57</v>
      </c>
      <c r="B19" s="13">
        <v>24044</v>
      </c>
      <c r="C19" s="13">
        <v>0</v>
      </c>
      <c r="D19" s="13">
        <v>0</v>
      </c>
      <c r="E19" s="13">
        <v>49827</v>
      </c>
      <c r="F19" s="13">
        <v>531692939.08999997</v>
      </c>
      <c r="G19" s="13">
        <v>149273459</v>
      </c>
      <c r="H19" s="13" t="s">
        <v>397</v>
      </c>
      <c r="I19" s="13">
        <v>103730509365.77521</v>
      </c>
    </row>
    <row r="20" spans="1:9" ht="12" customHeight="1">
      <c r="A20" s="14" t="s">
        <v>398</v>
      </c>
      <c r="B20" s="15">
        <v>24044</v>
      </c>
      <c r="C20" s="15">
        <v>0</v>
      </c>
      <c r="D20" s="15">
        <v>0</v>
      </c>
      <c r="E20" s="15">
        <v>49827</v>
      </c>
      <c r="F20" s="15">
        <v>325678099</v>
      </c>
      <c r="G20" s="15">
        <v>70333084</v>
      </c>
      <c r="H20" s="15" t="s">
        <v>397</v>
      </c>
      <c r="I20" s="15">
        <v>51654293083.418602</v>
      </c>
    </row>
    <row r="21" spans="1:9" ht="12" customHeight="1">
      <c r="A21" s="3" t="str">
        <f>"FY "&amp;RIGHT(A6,4)+1</f>
        <v>FY 2012</v>
      </c>
    </row>
    <row r="22" spans="1:9" ht="12" customHeight="1">
      <c r="A22" s="2" t="str">
        <f>"Oct "&amp;RIGHT(A6,4)</f>
        <v>Oct 2011</v>
      </c>
      <c r="B22" s="11">
        <v>2024281.31</v>
      </c>
      <c r="C22" s="11" t="s">
        <v>397</v>
      </c>
      <c r="D22" s="11" t="s">
        <v>397</v>
      </c>
      <c r="E22" s="11" t="s">
        <v>397</v>
      </c>
      <c r="F22" s="11">
        <v>40831842.039999999</v>
      </c>
      <c r="G22" s="11">
        <v>9262176</v>
      </c>
      <c r="H22" s="11" t="s">
        <v>397</v>
      </c>
      <c r="I22" s="11">
        <v>8848652305.4193001</v>
      </c>
    </row>
    <row r="23" spans="1:9" ht="12" customHeight="1">
      <c r="A23" s="2" t="str">
        <f>"Nov "&amp;RIGHT(A6,4)</f>
        <v>Nov 2011</v>
      </c>
      <c r="B23" s="11">
        <v>1818996.09</v>
      </c>
      <c r="C23" s="11" t="s">
        <v>397</v>
      </c>
      <c r="D23" s="11" t="s">
        <v>397</v>
      </c>
      <c r="E23" s="11" t="s">
        <v>397</v>
      </c>
      <c r="F23" s="11">
        <v>60298113.560000002</v>
      </c>
      <c r="G23" s="11">
        <v>9776015</v>
      </c>
      <c r="H23" s="11" t="s">
        <v>397</v>
      </c>
      <c r="I23" s="11">
        <v>8717407136.9526997</v>
      </c>
    </row>
    <row r="24" spans="1:9" ht="12" customHeight="1">
      <c r="A24" s="2" t="str">
        <f>"Dec "&amp;RIGHT(A6,4)</f>
        <v>Dec 2011</v>
      </c>
      <c r="B24" s="11">
        <v>329837.02</v>
      </c>
      <c r="C24" s="11" t="s">
        <v>397</v>
      </c>
      <c r="D24" s="11" t="s">
        <v>397</v>
      </c>
      <c r="E24" s="11" t="s">
        <v>397</v>
      </c>
      <c r="F24" s="11">
        <v>68457537.159999996</v>
      </c>
      <c r="G24" s="11">
        <v>9586827</v>
      </c>
      <c r="H24" s="11" t="s">
        <v>397</v>
      </c>
      <c r="I24" s="11">
        <v>9519972895.4181995</v>
      </c>
    </row>
    <row r="25" spans="1:9" ht="12" customHeight="1">
      <c r="A25" s="2" t="str">
        <f>"Jan "&amp;RIGHT(A6,4)+1</f>
        <v>Jan 2012</v>
      </c>
      <c r="B25" s="11">
        <v>112632.07</v>
      </c>
      <c r="C25" s="11" t="s">
        <v>397</v>
      </c>
      <c r="D25" s="11" t="s">
        <v>397</v>
      </c>
      <c r="E25" s="11" t="s">
        <v>397</v>
      </c>
      <c r="F25" s="11">
        <v>46410718.049999997</v>
      </c>
      <c r="G25" s="11">
        <v>10618300</v>
      </c>
      <c r="H25" s="11" t="s">
        <v>397</v>
      </c>
      <c r="I25" s="11">
        <v>8766134823.4857998</v>
      </c>
    </row>
    <row r="26" spans="1:9" ht="12" customHeight="1">
      <c r="A26" s="2" t="str">
        <f>"Feb "&amp;RIGHT(A6,4)+1</f>
        <v>Feb 2012</v>
      </c>
      <c r="B26" s="11" t="s">
        <v>397</v>
      </c>
      <c r="C26" s="11" t="s">
        <v>397</v>
      </c>
      <c r="D26" s="11" t="s">
        <v>397</v>
      </c>
      <c r="E26" s="11" t="s">
        <v>397</v>
      </c>
      <c r="F26" s="11">
        <v>32455558.760000002</v>
      </c>
      <c r="G26" s="11">
        <v>11905005</v>
      </c>
      <c r="H26" s="11" t="s">
        <v>397</v>
      </c>
      <c r="I26" s="11">
        <v>8769687226.7691994</v>
      </c>
    </row>
    <row r="27" spans="1:9" ht="12" customHeight="1">
      <c r="A27" s="2" t="str">
        <f>"Mar "&amp;RIGHT(A6,4)+1</f>
        <v>Mar 2012</v>
      </c>
      <c r="B27" s="11" t="s">
        <v>397</v>
      </c>
      <c r="C27" s="11" t="s">
        <v>397</v>
      </c>
      <c r="D27" s="11" t="s">
        <v>397</v>
      </c>
      <c r="E27" s="11" t="s">
        <v>397</v>
      </c>
      <c r="F27" s="11">
        <v>46342951.07</v>
      </c>
      <c r="G27" s="11">
        <v>11423449</v>
      </c>
      <c r="H27" s="11" t="s">
        <v>397</v>
      </c>
      <c r="I27" s="11">
        <v>10238951533.5306</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4285746.49</v>
      </c>
      <c r="C34" s="13" t="s">
        <v>397</v>
      </c>
      <c r="D34" s="13" t="s">
        <v>397</v>
      </c>
      <c r="E34" s="13" t="s">
        <v>397</v>
      </c>
      <c r="F34" s="13">
        <v>294796720.63999999</v>
      </c>
      <c r="G34" s="13">
        <v>62571772</v>
      </c>
      <c r="H34" s="13" t="s">
        <v>397</v>
      </c>
      <c r="I34" s="13">
        <v>54860805921.575798</v>
      </c>
    </row>
    <row r="35" spans="1:9" ht="12" customHeight="1">
      <c r="A35" s="14" t="str">
        <f>"Total "&amp;MID(A20,7,LEN(A20)-13)&amp;" Months"</f>
        <v>Total 6 Months</v>
      </c>
      <c r="B35" s="15">
        <v>4285746.49</v>
      </c>
      <c r="C35" s="15" t="s">
        <v>397</v>
      </c>
      <c r="D35" s="15" t="s">
        <v>397</v>
      </c>
      <c r="E35" s="15" t="s">
        <v>397</v>
      </c>
      <c r="F35" s="15">
        <v>294796720.63999999</v>
      </c>
      <c r="G35" s="15">
        <v>62571772</v>
      </c>
      <c r="H35" s="15" t="s">
        <v>397</v>
      </c>
      <c r="I35" s="15">
        <v>54860805921.575798</v>
      </c>
    </row>
    <row r="36" spans="1:9" ht="12" customHeight="1">
      <c r="A36" s="33"/>
      <c r="B36" s="33"/>
      <c r="C36" s="33"/>
      <c r="D36" s="33"/>
      <c r="E36" s="33"/>
      <c r="F36" s="33"/>
      <c r="G36" s="33"/>
      <c r="H36" s="33"/>
      <c r="I36" s="33"/>
    </row>
    <row r="37" spans="1:9" ht="69.95" customHeight="1">
      <c r="A37" s="60" t="s">
        <v>389</v>
      </c>
      <c r="B37" s="60"/>
      <c r="C37" s="60"/>
      <c r="D37" s="60"/>
      <c r="E37" s="60"/>
      <c r="F37" s="60"/>
      <c r="G37" s="60"/>
      <c r="H37" s="60"/>
      <c r="I37" s="60"/>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E3:E4"/>
    <mergeCell ref="F3:F4"/>
    <mergeCell ref="G3:G4"/>
    <mergeCell ref="A2:H2"/>
    <mergeCell ref="I3:I4"/>
    <mergeCell ref="B5:I5"/>
    <mergeCell ref="A36:I36"/>
    <mergeCell ref="A37:I37"/>
    <mergeCell ref="A1:H1"/>
    <mergeCell ref="A3:A4"/>
    <mergeCell ref="B3:B4"/>
    <mergeCell ref="C3:C4"/>
    <mergeCell ref="D3:D4"/>
    <mergeCell ref="H3:H4"/>
  </mergeCells>
  <phoneticPr fontId="0" type="noConversion"/>
  <pageMargins left="0.75" right="0.5" top="0.75" bottom="0.5" header="0.5" footer="0.25"/>
  <pageSetup scale="37" orientation="landscape" r:id="rId1"/>
  <headerFooter alignWithMargins="0">
    <oddHeader>&amp;L&amp;C&amp;R</oddHeader>
    <oddFooter>&amp;L&amp;C&amp;R</oddFooter>
  </headerFooter>
</worksheet>
</file>

<file path=xl/worksheets/sheet41.xml><?xml version="1.0" encoding="utf-8"?>
<worksheet xmlns="http://schemas.openxmlformats.org/spreadsheetml/2006/main" xmlns:r="http://schemas.openxmlformats.org/officeDocument/2006/relationships">
  <dimension ref="A1:L200"/>
  <sheetViews>
    <sheetView showGridLines="0" zoomScaleNormal="100" workbookViewId="0">
      <pane activePane="bottomRight" state="frozen"/>
      <selection sqref="A1:K1"/>
    </sheetView>
  </sheetViews>
  <sheetFormatPr defaultRowHeight="12.75"/>
  <cols>
    <col min="1" max="12" width="12.7109375" customWidth="1"/>
  </cols>
  <sheetData>
    <row r="1" spans="1:12" ht="12.75" customHeight="1">
      <c r="A1" s="42" t="s">
        <v>394</v>
      </c>
      <c r="B1" s="42"/>
      <c r="C1" s="42"/>
      <c r="D1" s="42"/>
      <c r="E1" s="42"/>
      <c r="F1" s="42"/>
      <c r="G1" s="42"/>
      <c r="H1" s="42"/>
      <c r="I1" s="42"/>
      <c r="J1" s="42"/>
      <c r="K1" s="43"/>
      <c r="L1" s="2" t="s">
        <v>395</v>
      </c>
    </row>
    <row r="2" spans="1:12" ht="12.75" customHeight="1">
      <c r="A2" s="44" t="s">
        <v>348</v>
      </c>
      <c r="B2" s="44"/>
      <c r="C2" s="44"/>
      <c r="D2" s="44"/>
      <c r="E2" s="44"/>
      <c r="F2" s="44"/>
      <c r="G2" s="44"/>
      <c r="H2" s="44"/>
      <c r="I2" s="44"/>
      <c r="J2" s="44"/>
      <c r="K2" s="45"/>
      <c r="L2" s="1"/>
    </row>
    <row r="3" spans="1:12" ht="12.75" customHeight="1">
      <c r="A3" s="46" t="s">
        <v>52</v>
      </c>
      <c r="B3" s="38" t="s">
        <v>349</v>
      </c>
      <c r="C3" s="38" t="s">
        <v>350</v>
      </c>
      <c r="D3" s="38" t="s">
        <v>351</v>
      </c>
      <c r="E3" s="38" t="s">
        <v>352</v>
      </c>
      <c r="F3" s="38" t="s">
        <v>364</v>
      </c>
      <c r="G3" s="38" t="s">
        <v>353</v>
      </c>
      <c r="H3" s="38" t="s">
        <v>354</v>
      </c>
      <c r="I3" s="38" t="s">
        <v>355</v>
      </c>
      <c r="J3" s="38" t="s">
        <v>356</v>
      </c>
      <c r="K3" s="38" t="s">
        <v>357</v>
      </c>
      <c r="L3" s="40" t="s">
        <v>358</v>
      </c>
    </row>
    <row r="4" spans="1:12" ht="38.25" customHeight="1">
      <c r="A4" s="47"/>
      <c r="B4" s="39"/>
      <c r="C4" s="39"/>
      <c r="D4" s="39"/>
      <c r="E4" s="39"/>
      <c r="F4" s="52"/>
      <c r="G4" s="39"/>
      <c r="H4" s="39"/>
      <c r="I4" s="39"/>
      <c r="J4" s="39"/>
      <c r="K4" s="39"/>
      <c r="L4" s="41"/>
    </row>
    <row r="5" spans="1:12" ht="12.75" customHeight="1">
      <c r="A5" s="1"/>
      <c r="B5" s="33" t="str">
        <f>REPT("-",108)&amp;" Dollars "&amp;REPT("-",108)</f>
        <v>------------------------------------------------------------------------------------------------------------ Dollars ------------------------------------------------------------------------------------------------------------</v>
      </c>
      <c r="C5" s="33"/>
      <c r="D5" s="33"/>
      <c r="E5" s="33"/>
      <c r="F5" s="33"/>
      <c r="G5" s="33"/>
      <c r="H5" s="33"/>
      <c r="I5" s="33"/>
      <c r="J5" s="33"/>
      <c r="K5" s="33"/>
      <c r="L5" s="33"/>
    </row>
    <row r="6" spans="1:12" ht="12.75" customHeight="1">
      <c r="A6" s="3" t="s">
        <v>396</v>
      </c>
    </row>
    <row r="7" spans="1:12" ht="12.75" customHeight="1">
      <c r="A7" s="2" t="str">
        <f>"Oct "&amp;RIGHT(A6,4)-1</f>
        <v>Oct 2010</v>
      </c>
      <c r="B7" s="11">
        <v>956346050.18649995</v>
      </c>
      <c r="C7" s="11" t="s">
        <v>397</v>
      </c>
      <c r="D7" s="11" t="s">
        <v>397</v>
      </c>
      <c r="E7" s="11" t="s">
        <v>397</v>
      </c>
      <c r="F7" s="11" t="s">
        <v>397</v>
      </c>
      <c r="G7" s="11" t="s">
        <v>397</v>
      </c>
      <c r="H7" s="11" t="s">
        <v>397</v>
      </c>
      <c r="I7" s="11" t="s">
        <v>397</v>
      </c>
      <c r="J7" s="11" t="s">
        <v>397</v>
      </c>
      <c r="K7" s="11" t="s">
        <v>397</v>
      </c>
      <c r="L7" s="11">
        <v>956346050.18649995</v>
      </c>
    </row>
    <row r="8" spans="1:12" ht="12.75" customHeight="1">
      <c r="A8" s="2" t="str">
        <f>"Nov "&amp;RIGHT(A6,4)-1</f>
        <v>Nov 2010</v>
      </c>
      <c r="B8" s="11">
        <v>961677071.47599995</v>
      </c>
      <c r="C8" s="11" t="s">
        <v>397</v>
      </c>
      <c r="D8" s="11" t="s">
        <v>397</v>
      </c>
      <c r="E8" s="11" t="s">
        <v>397</v>
      </c>
      <c r="F8" s="11" t="s">
        <v>397</v>
      </c>
      <c r="G8" s="11" t="s">
        <v>397</v>
      </c>
      <c r="H8" s="11" t="s">
        <v>397</v>
      </c>
      <c r="I8" s="11" t="s">
        <v>397</v>
      </c>
      <c r="J8" s="11" t="s">
        <v>397</v>
      </c>
      <c r="K8" s="11" t="s">
        <v>397</v>
      </c>
      <c r="L8" s="11">
        <v>961677071.47599995</v>
      </c>
    </row>
    <row r="9" spans="1:12" ht="12.75" customHeight="1">
      <c r="A9" s="2" t="str">
        <f>"Dec "&amp;RIGHT(A6,4)-1</f>
        <v>Dec 2010</v>
      </c>
      <c r="B9" s="11">
        <v>974737917.72599995</v>
      </c>
      <c r="C9" s="11" t="s">
        <v>397</v>
      </c>
      <c r="D9" s="11" t="s">
        <v>397</v>
      </c>
      <c r="E9" s="11" t="s">
        <v>397</v>
      </c>
      <c r="F9" s="11" t="s">
        <v>397</v>
      </c>
      <c r="G9" s="11" t="s">
        <v>397</v>
      </c>
      <c r="H9" s="11" t="s">
        <v>397</v>
      </c>
      <c r="I9" s="11" t="s">
        <v>397</v>
      </c>
      <c r="J9" s="11" t="s">
        <v>397</v>
      </c>
      <c r="K9" s="11" t="s">
        <v>397</v>
      </c>
      <c r="L9" s="11">
        <v>974737917.72599995</v>
      </c>
    </row>
    <row r="10" spans="1:12" ht="12.75" customHeight="1">
      <c r="A10" s="2" t="str">
        <f>"Jan "&amp;RIGHT(A6,4)</f>
        <v>Jan 2011</v>
      </c>
      <c r="B10" s="11">
        <v>971226555.86199999</v>
      </c>
      <c r="C10" s="11" t="s">
        <v>397</v>
      </c>
      <c r="D10" s="11" t="s">
        <v>397</v>
      </c>
      <c r="E10" s="11" t="s">
        <v>397</v>
      </c>
      <c r="F10" s="11" t="s">
        <v>397</v>
      </c>
      <c r="G10" s="11" t="s">
        <v>397</v>
      </c>
      <c r="H10" s="11" t="s">
        <v>397</v>
      </c>
      <c r="I10" s="11" t="s">
        <v>397</v>
      </c>
      <c r="J10" s="11" t="s">
        <v>397</v>
      </c>
      <c r="K10" s="11" t="s">
        <v>397</v>
      </c>
      <c r="L10" s="11">
        <v>971226555.86199999</v>
      </c>
    </row>
    <row r="11" spans="1:12" ht="12.75" customHeight="1">
      <c r="A11" s="2" t="str">
        <f>"Feb "&amp;RIGHT(A6,4)</f>
        <v>Feb 2011</v>
      </c>
      <c r="B11" s="11">
        <v>974674003.44649994</v>
      </c>
      <c r="C11" s="11" t="s">
        <v>397</v>
      </c>
      <c r="D11" s="11" t="s">
        <v>397</v>
      </c>
      <c r="E11" s="11" t="s">
        <v>397</v>
      </c>
      <c r="F11" s="11" t="s">
        <v>397</v>
      </c>
      <c r="G11" s="11" t="s">
        <v>397</v>
      </c>
      <c r="H11" s="11" t="s">
        <v>397</v>
      </c>
      <c r="I11" s="11" t="s">
        <v>397</v>
      </c>
      <c r="J11" s="11" t="s">
        <v>397</v>
      </c>
      <c r="K11" s="11" t="s">
        <v>397</v>
      </c>
      <c r="L11" s="11">
        <v>974674003.44649994</v>
      </c>
    </row>
    <row r="12" spans="1:12" ht="12.75" customHeight="1">
      <c r="A12" s="2" t="str">
        <f>"Mar "&amp;RIGHT(A6,4)</f>
        <v>Mar 2011</v>
      </c>
      <c r="B12" s="11">
        <v>990343763.727</v>
      </c>
      <c r="C12" s="11" t="s">
        <v>397</v>
      </c>
      <c r="D12" s="11" t="s">
        <v>397</v>
      </c>
      <c r="E12" s="11" t="s">
        <v>397</v>
      </c>
      <c r="F12" s="11" t="s">
        <v>397</v>
      </c>
      <c r="G12" s="11" t="s">
        <v>397</v>
      </c>
      <c r="H12" s="11" t="s">
        <v>397</v>
      </c>
      <c r="I12" s="11" t="s">
        <v>397</v>
      </c>
      <c r="J12" s="11" t="s">
        <v>397</v>
      </c>
      <c r="K12" s="11" t="s">
        <v>397</v>
      </c>
      <c r="L12" s="11">
        <v>990343763.727</v>
      </c>
    </row>
    <row r="13" spans="1:12" ht="12.75" customHeight="1">
      <c r="A13" s="2" t="str">
        <f>"Apr "&amp;RIGHT(A6,4)</f>
        <v>Apr 2011</v>
      </c>
      <c r="B13" s="11">
        <v>984694513.07949996</v>
      </c>
      <c r="C13" s="11" t="s">
        <v>397</v>
      </c>
      <c r="D13" s="11" t="s">
        <v>397</v>
      </c>
      <c r="E13" s="11" t="s">
        <v>397</v>
      </c>
      <c r="F13" s="11" t="s">
        <v>397</v>
      </c>
      <c r="G13" s="11" t="s">
        <v>397</v>
      </c>
      <c r="H13" s="11" t="s">
        <v>397</v>
      </c>
      <c r="I13" s="11" t="s">
        <v>397</v>
      </c>
      <c r="J13" s="11" t="s">
        <v>397</v>
      </c>
      <c r="K13" s="11" t="s">
        <v>397</v>
      </c>
      <c r="L13" s="11">
        <v>984694513.07949996</v>
      </c>
    </row>
    <row r="14" spans="1:12" ht="12.75" customHeight="1">
      <c r="A14" s="2" t="str">
        <f>"May "&amp;RIGHT(A6,4)</f>
        <v>May 2011</v>
      </c>
      <c r="B14" s="11">
        <v>1013101272.0235</v>
      </c>
      <c r="C14" s="11" t="s">
        <v>397</v>
      </c>
      <c r="D14" s="11" t="s">
        <v>397</v>
      </c>
      <c r="E14" s="11" t="s">
        <v>397</v>
      </c>
      <c r="F14" s="11" t="s">
        <v>397</v>
      </c>
      <c r="G14" s="11" t="s">
        <v>397</v>
      </c>
      <c r="H14" s="11" t="s">
        <v>397</v>
      </c>
      <c r="I14" s="11" t="s">
        <v>397</v>
      </c>
      <c r="J14" s="11" t="s">
        <v>397</v>
      </c>
      <c r="K14" s="11" t="s">
        <v>397</v>
      </c>
      <c r="L14" s="11">
        <v>1013101272.0235</v>
      </c>
    </row>
    <row r="15" spans="1:12" ht="12.75" customHeight="1">
      <c r="A15" s="2" t="str">
        <f>"Jun "&amp;RIGHT(A6,4)</f>
        <v>Jun 2011</v>
      </c>
      <c r="B15" s="11">
        <v>999520321.005</v>
      </c>
      <c r="C15" s="11" t="s">
        <v>397</v>
      </c>
      <c r="D15" s="11" t="s">
        <v>397</v>
      </c>
      <c r="E15" s="11" t="s">
        <v>397</v>
      </c>
      <c r="F15" s="11" t="s">
        <v>397</v>
      </c>
      <c r="G15" s="11" t="s">
        <v>397</v>
      </c>
      <c r="H15" s="11" t="s">
        <v>397</v>
      </c>
      <c r="I15" s="11" t="s">
        <v>397</v>
      </c>
      <c r="J15" s="11" t="s">
        <v>397</v>
      </c>
      <c r="K15" s="11" t="s">
        <v>397</v>
      </c>
      <c r="L15" s="11">
        <v>999520321.005</v>
      </c>
    </row>
    <row r="16" spans="1:12" ht="12.75" customHeight="1">
      <c r="A16" s="2" t="str">
        <f>"Jul "&amp;RIGHT(A6,4)</f>
        <v>Jul 2011</v>
      </c>
      <c r="B16" s="11">
        <v>1007536155.4525</v>
      </c>
      <c r="C16" s="11" t="s">
        <v>397</v>
      </c>
      <c r="D16" s="11" t="s">
        <v>397</v>
      </c>
      <c r="E16" s="11" t="s">
        <v>397</v>
      </c>
      <c r="F16" s="11" t="s">
        <v>397</v>
      </c>
      <c r="G16" s="11" t="s">
        <v>397</v>
      </c>
      <c r="H16" s="11" t="s">
        <v>397</v>
      </c>
      <c r="I16" s="11" t="s">
        <v>397</v>
      </c>
      <c r="J16" s="11" t="s">
        <v>397</v>
      </c>
      <c r="K16" s="11" t="s">
        <v>397</v>
      </c>
      <c r="L16" s="11">
        <v>1007536155.4525</v>
      </c>
    </row>
    <row r="17" spans="1:12" ht="12.75" customHeight="1">
      <c r="A17" s="2" t="str">
        <f>"Aug "&amp;RIGHT(A6,4)</f>
        <v>Aug 2011</v>
      </c>
      <c r="B17" s="11">
        <v>1014685461.6900001</v>
      </c>
      <c r="C17" s="11" t="s">
        <v>397</v>
      </c>
      <c r="D17" s="11" t="s">
        <v>397</v>
      </c>
      <c r="E17" s="11" t="s">
        <v>397</v>
      </c>
      <c r="F17" s="11" t="s">
        <v>397</v>
      </c>
      <c r="G17" s="11" t="s">
        <v>397</v>
      </c>
      <c r="H17" s="11" t="s">
        <v>397</v>
      </c>
      <c r="I17" s="11" t="s">
        <v>397</v>
      </c>
      <c r="J17" s="11" t="s">
        <v>397</v>
      </c>
      <c r="K17" s="11" t="s">
        <v>397</v>
      </c>
      <c r="L17" s="11">
        <v>1014685461.6900001</v>
      </c>
    </row>
    <row r="18" spans="1:12" ht="12.75" customHeight="1">
      <c r="A18" s="2" t="str">
        <f>"Sep "&amp;RIGHT(A6,4)</f>
        <v>Sep 2011</v>
      </c>
      <c r="B18" s="11">
        <v>1036575035.3575</v>
      </c>
      <c r="C18" s="11" t="s">
        <v>397</v>
      </c>
      <c r="D18" s="11" t="s">
        <v>397</v>
      </c>
      <c r="E18" s="11" t="s">
        <v>397</v>
      </c>
      <c r="F18" s="11" t="s">
        <v>397</v>
      </c>
      <c r="G18" s="11" t="s">
        <v>397</v>
      </c>
      <c r="H18" s="11" t="s">
        <v>397</v>
      </c>
      <c r="I18" s="11" t="s">
        <v>397</v>
      </c>
      <c r="J18" s="11" t="s">
        <v>397</v>
      </c>
      <c r="K18" s="11" t="s">
        <v>397</v>
      </c>
      <c r="L18" s="11">
        <v>1036575035.3575</v>
      </c>
    </row>
    <row r="19" spans="1:12" ht="12.75" customHeight="1">
      <c r="A19" s="12" t="s">
        <v>57</v>
      </c>
      <c r="B19" s="27">
        <v>11885118121.032</v>
      </c>
      <c r="C19" s="27" t="s">
        <v>397</v>
      </c>
      <c r="D19" s="27" t="s">
        <v>397</v>
      </c>
      <c r="E19" s="27" t="s">
        <v>397</v>
      </c>
      <c r="F19" s="27" t="s">
        <v>397</v>
      </c>
      <c r="G19" s="27" t="s">
        <v>397</v>
      </c>
      <c r="H19" s="27" t="s">
        <v>397</v>
      </c>
      <c r="I19" s="27" t="s">
        <v>397</v>
      </c>
      <c r="J19" s="27" t="s">
        <v>397</v>
      </c>
      <c r="K19" s="27" t="s">
        <v>397</v>
      </c>
      <c r="L19" s="27">
        <v>11885118121.032</v>
      </c>
    </row>
    <row r="20" spans="1:12" ht="12.75" customHeight="1">
      <c r="A20" s="14" t="s">
        <v>398</v>
      </c>
      <c r="B20" s="21">
        <v>5829005362.4239998</v>
      </c>
      <c r="C20" s="21" t="s">
        <v>397</v>
      </c>
      <c r="D20" s="21" t="s">
        <v>397</v>
      </c>
      <c r="E20" s="21" t="s">
        <v>397</v>
      </c>
      <c r="F20" s="21" t="s">
        <v>397</v>
      </c>
      <c r="G20" s="21" t="s">
        <v>397</v>
      </c>
      <c r="H20" s="21" t="s">
        <v>397</v>
      </c>
      <c r="I20" s="21" t="s">
        <v>397</v>
      </c>
      <c r="J20" s="21" t="s">
        <v>397</v>
      </c>
      <c r="K20" s="21" t="s">
        <v>397</v>
      </c>
      <c r="L20" s="21">
        <v>5829005362.4239998</v>
      </c>
    </row>
    <row r="21" spans="1:12" ht="12.75" customHeight="1">
      <c r="A21" s="3" t="str">
        <f>"FY "&amp;RIGHT(A6,4)+1</f>
        <v>FY 2012</v>
      </c>
    </row>
    <row r="22" spans="1:12" ht="12.75" customHeight="1">
      <c r="A22" s="2" t="str">
        <f>"Oct "&amp;RIGHT(A6,4)</f>
        <v>Oct 2011</v>
      </c>
      <c r="B22" s="11">
        <v>682759403.05499995</v>
      </c>
      <c r="C22" s="11" t="s">
        <v>397</v>
      </c>
      <c r="D22" s="11" t="s">
        <v>397</v>
      </c>
      <c r="E22" s="11" t="s">
        <v>397</v>
      </c>
      <c r="F22" s="11" t="s">
        <v>397</v>
      </c>
      <c r="G22" s="11" t="s">
        <v>397</v>
      </c>
      <c r="H22" s="11" t="s">
        <v>397</v>
      </c>
      <c r="I22" s="11" t="s">
        <v>397</v>
      </c>
      <c r="J22" s="11" t="s">
        <v>397</v>
      </c>
      <c r="K22" s="11" t="s">
        <v>397</v>
      </c>
      <c r="L22" s="11">
        <v>682759403.05499995</v>
      </c>
    </row>
    <row r="23" spans="1:12" ht="12.75" customHeight="1">
      <c r="A23" s="2" t="str">
        <f>"Nov "&amp;RIGHT(A6,4)</f>
        <v>Nov 2011</v>
      </c>
      <c r="B23" s="11">
        <v>679821659.63849998</v>
      </c>
      <c r="C23" s="11" t="s">
        <v>397</v>
      </c>
      <c r="D23" s="11" t="s">
        <v>397</v>
      </c>
      <c r="E23" s="11" t="s">
        <v>397</v>
      </c>
      <c r="F23" s="11" t="s">
        <v>397</v>
      </c>
      <c r="G23" s="11" t="s">
        <v>397</v>
      </c>
      <c r="H23" s="11" t="s">
        <v>397</v>
      </c>
      <c r="I23" s="11" t="s">
        <v>397</v>
      </c>
      <c r="J23" s="11" t="s">
        <v>397</v>
      </c>
      <c r="K23" s="11" t="s">
        <v>397</v>
      </c>
      <c r="L23" s="11">
        <v>679821659.63849998</v>
      </c>
    </row>
    <row r="24" spans="1:12" ht="12.75" customHeight="1">
      <c r="A24" s="2" t="str">
        <f>"Dec "&amp;RIGHT(A6,4)</f>
        <v>Dec 2011</v>
      </c>
      <c r="B24" s="11">
        <v>680895692.68799996</v>
      </c>
      <c r="C24" s="11" t="s">
        <v>397</v>
      </c>
      <c r="D24" s="11" t="s">
        <v>397</v>
      </c>
      <c r="E24" s="11" t="s">
        <v>397</v>
      </c>
      <c r="F24" s="11" t="s">
        <v>397</v>
      </c>
      <c r="G24" s="11" t="s">
        <v>397</v>
      </c>
      <c r="H24" s="11" t="s">
        <v>397</v>
      </c>
      <c r="I24" s="11" t="s">
        <v>397</v>
      </c>
      <c r="J24" s="11" t="s">
        <v>397</v>
      </c>
      <c r="K24" s="11" t="s">
        <v>397</v>
      </c>
      <c r="L24" s="11">
        <v>680895692.68799996</v>
      </c>
    </row>
    <row r="25" spans="1:12" ht="12.75" customHeight="1">
      <c r="A25" s="2" t="str">
        <f>"Jan "&amp;RIGHT(A6,4)+1</f>
        <v>Jan 2012</v>
      </c>
      <c r="B25" s="11">
        <v>673610060.25600004</v>
      </c>
      <c r="C25" s="11" t="s">
        <v>397</v>
      </c>
      <c r="D25" s="11" t="s">
        <v>397</v>
      </c>
      <c r="E25" s="11" t="s">
        <v>397</v>
      </c>
      <c r="F25" s="11" t="s">
        <v>397</v>
      </c>
      <c r="G25" s="11" t="s">
        <v>397</v>
      </c>
      <c r="H25" s="11" t="s">
        <v>397</v>
      </c>
      <c r="I25" s="11" t="s">
        <v>397</v>
      </c>
      <c r="J25" s="11" t="s">
        <v>397</v>
      </c>
      <c r="K25" s="11" t="s">
        <v>397</v>
      </c>
      <c r="L25" s="11">
        <v>673610060.25600004</v>
      </c>
    </row>
    <row r="26" spans="1:12" ht="12.75" customHeight="1">
      <c r="A26" s="2" t="str">
        <f>"Feb "&amp;RIGHT(A6,4)+1</f>
        <v>Feb 2012</v>
      </c>
      <c r="B26" s="11">
        <v>674577132.28199995</v>
      </c>
      <c r="C26" s="11" t="s">
        <v>397</v>
      </c>
      <c r="D26" s="11" t="s">
        <v>397</v>
      </c>
      <c r="E26" s="11" t="s">
        <v>397</v>
      </c>
      <c r="F26" s="11" t="s">
        <v>397</v>
      </c>
      <c r="G26" s="11" t="s">
        <v>397</v>
      </c>
      <c r="H26" s="11" t="s">
        <v>397</v>
      </c>
      <c r="I26" s="11" t="s">
        <v>397</v>
      </c>
      <c r="J26" s="11" t="s">
        <v>397</v>
      </c>
      <c r="K26" s="11" t="s">
        <v>397</v>
      </c>
      <c r="L26" s="11">
        <v>674577132.28199995</v>
      </c>
    </row>
    <row r="27" spans="1:12" ht="12.75" customHeight="1">
      <c r="A27" s="2" t="str">
        <f>"Mar "&amp;RIGHT(A6,4)+1</f>
        <v>Mar 2012</v>
      </c>
      <c r="B27" s="11">
        <v>676822098.76349998</v>
      </c>
      <c r="C27" s="11" t="s">
        <v>397</v>
      </c>
      <c r="D27" s="11" t="s">
        <v>397</v>
      </c>
      <c r="E27" s="11" t="s">
        <v>397</v>
      </c>
      <c r="F27" s="11" t="s">
        <v>397</v>
      </c>
      <c r="G27" s="11" t="s">
        <v>397</v>
      </c>
      <c r="H27" s="11" t="s">
        <v>397</v>
      </c>
      <c r="I27" s="11" t="s">
        <v>397</v>
      </c>
      <c r="J27" s="11" t="s">
        <v>397</v>
      </c>
      <c r="K27" s="11" t="s">
        <v>397</v>
      </c>
      <c r="L27" s="11">
        <v>676822098.76349998</v>
      </c>
    </row>
    <row r="28" spans="1:12" ht="12.75" customHeight="1">
      <c r="A28" s="2" t="str">
        <f>"Apr "&amp;RIGHT(A6,4)+1</f>
        <v>Apr 2012</v>
      </c>
      <c r="B28" s="11" t="s">
        <v>397</v>
      </c>
      <c r="C28" s="11" t="s">
        <v>397</v>
      </c>
      <c r="D28" s="11" t="s">
        <v>397</v>
      </c>
      <c r="E28" s="11" t="s">
        <v>397</v>
      </c>
      <c r="F28" s="11" t="s">
        <v>397</v>
      </c>
      <c r="G28" s="11" t="s">
        <v>397</v>
      </c>
      <c r="H28" s="11" t="s">
        <v>397</v>
      </c>
      <c r="I28" s="11" t="s">
        <v>397</v>
      </c>
      <c r="J28" s="11" t="s">
        <v>397</v>
      </c>
      <c r="K28" s="11" t="s">
        <v>397</v>
      </c>
      <c r="L28" s="11" t="s">
        <v>397</v>
      </c>
    </row>
    <row r="29" spans="1:12" ht="12.75" customHeight="1">
      <c r="A29" s="2" t="str">
        <f>"May "&amp;RIGHT(A6,4)+1</f>
        <v>May 2012</v>
      </c>
      <c r="B29" s="11" t="s">
        <v>397</v>
      </c>
      <c r="C29" s="11" t="s">
        <v>397</v>
      </c>
      <c r="D29" s="11" t="s">
        <v>397</v>
      </c>
      <c r="E29" s="11" t="s">
        <v>397</v>
      </c>
      <c r="F29" s="11" t="s">
        <v>397</v>
      </c>
      <c r="G29" s="11" t="s">
        <v>397</v>
      </c>
      <c r="H29" s="11" t="s">
        <v>397</v>
      </c>
      <c r="I29" s="11" t="s">
        <v>397</v>
      </c>
      <c r="J29" s="11" t="s">
        <v>397</v>
      </c>
      <c r="K29" s="11" t="s">
        <v>397</v>
      </c>
      <c r="L29" s="11" t="s">
        <v>397</v>
      </c>
    </row>
    <row r="30" spans="1:12" ht="12.75" customHeight="1">
      <c r="A30" s="2" t="str">
        <f>"Jun "&amp;RIGHT(A6,4)+1</f>
        <v>Jun 2012</v>
      </c>
      <c r="B30" s="11" t="s">
        <v>397</v>
      </c>
      <c r="C30" s="11" t="s">
        <v>397</v>
      </c>
      <c r="D30" s="11" t="s">
        <v>397</v>
      </c>
      <c r="E30" s="11" t="s">
        <v>397</v>
      </c>
      <c r="F30" s="11" t="s">
        <v>397</v>
      </c>
      <c r="G30" s="11" t="s">
        <v>397</v>
      </c>
      <c r="H30" s="11" t="s">
        <v>397</v>
      </c>
      <c r="I30" s="11" t="s">
        <v>397</v>
      </c>
      <c r="J30" s="11" t="s">
        <v>397</v>
      </c>
      <c r="K30" s="11" t="s">
        <v>397</v>
      </c>
      <c r="L30" s="11" t="s">
        <v>397</v>
      </c>
    </row>
    <row r="31" spans="1:12" ht="12.75"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c r="L31" s="11" t="s">
        <v>397</v>
      </c>
    </row>
    <row r="32" spans="1:12" ht="12.75"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c r="L32" s="11" t="s">
        <v>397</v>
      </c>
    </row>
    <row r="33" spans="1:12" ht="12.75"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c r="L33" s="11" t="s">
        <v>397</v>
      </c>
    </row>
    <row r="34" spans="1:12" ht="12.75" customHeight="1">
      <c r="A34" s="12" t="s">
        <v>57</v>
      </c>
      <c r="B34" s="27">
        <v>4068486046.6830001</v>
      </c>
      <c r="C34" s="27" t="s">
        <v>397</v>
      </c>
      <c r="D34" s="27" t="s">
        <v>397</v>
      </c>
      <c r="E34" s="27" t="s">
        <v>397</v>
      </c>
      <c r="F34" s="27" t="s">
        <v>397</v>
      </c>
      <c r="G34" s="27" t="s">
        <v>397</v>
      </c>
      <c r="H34" s="27" t="s">
        <v>397</v>
      </c>
      <c r="I34" s="27" t="s">
        <v>397</v>
      </c>
      <c r="J34" s="27" t="s">
        <v>397</v>
      </c>
      <c r="K34" s="27" t="s">
        <v>397</v>
      </c>
      <c r="L34" s="27">
        <v>4068486046.6830001</v>
      </c>
    </row>
    <row r="35" spans="1:12" ht="12.75" customHeight="1">
      <c r="A35" s="14" t="str">
        <f>"Total "&amp;MID(A20,7,LEN(A20)-13)&amp;" Months"</f>
        <v>Total 6 Months</v>
      </c>
      <c r="B35" s="21">
        <v>4068486046.6830001</v>
      </c>
      <c r="C35" s="21" t="s">
        <v>397</v>
      </c>
      <c r="D35" s="21" t="s">
        <v>397</v>
      </c>
      <c r="E35" s="21" t="s">
        <v>397</v>
      </c>
      <c r="F35" s="21" t="s">
        <v>397</v>
      </c>
      <c r="G35" s="21" t="s">
        <v>397</v>
      </c>
      <c r="H35" s="21" t="s">
        <v>397</v>
      </c>
      <c r="I35" s="21" t="s">
        <v>397</v>
      </c>
      <c r="J35" s="21" t="s">
        <v>397</v>
      </c>
      <c r="K35" s="21" t="s">
        <v>397</v>
      </c>
      <c r="L35" s="21">
        <v>4068486046.6830001</v>
      </c>
    </row>
    <row r="37" spans="1:12" ht="93.75" customHeight="1">
      <c r="A37" s="61" t="s">
        <v>383</v>
      </c>
      <c r="B37" s="62"/>
      <c r="C37" s="62"/>
      <c r="D37" s="62"/>
      <c r="E37" s="62"/>
      <c r="F37" s="62"/>
      <c r="G37" s="62"/>
      <c r="H37" s="62"/>
      <c r="I37" s="62"/>
      <c r="J37" s="62"/>
      <c r="K37" s="62"/>
      <c r="L37" s="62"/>
    </row>
    <row r="100" spans="5:5" ht="12.75" customHeight="1"/>
    <row r="101" spans="5:5" ht="12.75" customHeight="1">
      <c r="E101" s="28"/>
    </row>
    <row r="102" spans="5:5" ht="12.75" customHeight="1"/>
    <row r="103" spans="5:5" ht="12.75" customHeight="1"/>
    <row r="104" spans="5:5" ht="12.75" customHeight="1"/>
    <row r="105" spans="5:5" ht="12.75" customHeight="1"/>
    <row r="106" spans="5:5" ht="12.75" customHeight="1"/>
    <row r="107" spans="5:5" ht="12.75" customHeight="1"/>
    <row r="108" spans="5:5" ht="12.75" customHeight="1"/>
    <row r="109" spans="5:5" ht="12.75" customHeight="1"/>
    <row r="110" spans="5:5" ht="12.75" customHeight="1"/>
    <row r="111" spans="5:5" ht="12.75" customHeight="1"/>
    <row r="112" spans="5: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6">
    <mergeCell ref="A1:K1"/>
    <mergeCell ref="A2:K2"/>
    <mergeCell ref="A3:A4"/>
    <mergeCell ref="B3:B4"/>
    <mergeCell ref="C3:C4"/>
    <mergeCell ref="D3:D4"/>
    <mergeCell ref="E3:E4"/>
    <mergeCell ref="F3:F4"/>
    <mergeCell ref="G3:G4"/>
    <mergeCell ref="H3:H4"/>
    <mergeCell ref="A37:L37"/>
    <mergeCell ref="B5:L5"/>
    <mergeCell ref="I3:I4"/>
    <mergeCell ref="J3:J4"/>
    <mergeCell ref="K3:K4"/>
    <mergeCell ref="L3:L4"/>
  </mergeCells>
  <phoneticPr fontId="3" type="noConversion"/>
  <pageMargins left="0.75" right="0.75" top="1" bottom="1" header="0.5" footer="0.5"/>
  <pageSetup scale="81" orientation="landscape" r:id="rId1"/>
  <headerFooter alignWithMargins="0">
    <oddHeader>&amp;L&amp;C&amp;R</oddHeader>
    <oddFooter>&amp;L&amp;C&amp;R</oddFooter>
  </headerFooter>
  <rowBreaks count="1" manualBreakCount="1">
    <brk id="38" max="254" man="1"/>
  </rowBreaks>
</worksheet>
</file>

<file path=xl/worksheets/sheet5.xml><?xml version="1.0" encoding="utf-8"?>
<worksheet xmlns="http://schemas.openxmlformats.org/spreadsheetml/2006/main" xmlns:r="http://schemas.openxmlformats.org/officeDocument/2006/relationships">
  <sheetPr codeName="Sheet7">
    <pageSetUpPr fitToPage="1"/>
  </sheetPr>
  <dimension ref="A1:G200"/>
  <sheetViews>
    <sheetView showGridLines="0" workbookViewId="0">
      <pane activePane="bottomRight" state="frozen"/>
      <selection sqref="A1:F1"/>
    </sheetView>
  </sheetViews>
  <sheetFormatPr defaultRowHeight="12.75"/>
  <cols>
    <col min="1" max="1" width="11.42578125" customWidth="1"/>
    <col min="2" max="3" width="22.85546875" customWidth="1"/>
    <col min="4" max="7" width="11.42578125" customWidth="1"/>
  </cols>
  <sheetData>
    <row r="1" spans="1:7" ht="12" customHeight="1">
      <c r="A1" s="42" t="s">
        <v>394</v>
      </c>
      <c r="B1" s="42"/>
      <c r="C1" s="42"/>
      <c r="D1" s="42"/>
      <c r="E1" s="42"/>
      <c r="F1" s="42"/>
      <c r="G1" s="2" t="s">
        <v>395</v>
      </c>
    </row>
    <row r="2" spans="1:7" ht="12" customHeight="1">
      <c r="A2" s="44" t="s">
        <v>64</v>
      </c>
      <c r="B2" s="44"/>
      <c r="C2" s="44"/>
      <c r="D2" s="44"/>
      <c r="E2" s="44"/>
      <c r="F2" s="44"/>
      <c r="G2" s="1"/>
    </row>
    <row r="3" spans="1:7" ht="24" customHeight="1">
      <c r="A3" s="46" t="s">
        <v>65</v>
      </c>
      <c r="B3" s="40" t="s">
        <v>66</v>
      </c>
      <c r="C3" s="46"/>
      <c r="D3" s="38" t="s">
        <v>208</v>
      </c>
      <c r="E3" s="38" t="s">
        <v>67</v>
      </c>
      <c r="F3" s="38" t="s">
        <v>209</v>
      </c>
      <c r="G3" s="40" t="s">
        <v>68</v>
      </c>
    </row>
    <row r="4" spans="1:7" ht="12.75" customHeight="1">
      <c r="A4" s="47"/>
      <c r="B4" s="41"/>
      <c r="C4" s="47"/>
      <c r="D4" s="39"/>
      <c r="E4" s="39"/>
      <c r="F4" s="39"/>
      <c r="G4" s="41"/>
    </row>
    <row r="5" spans="1:7" ht="12" customHeight="1">
      <c r="A5" s="1"/>
      <c r="B5" s="1"/>
      <c r="C5" s="1"/>
      <c r="D5" s="33" t="str">
        <f>REPT("-",29)&amp;" Number "&amp;REPT("-",29)</f>
        <v>----------------------------- Number -----------------------------</v>
      </c>
      <c r="E5" s="33"/>
      <c r="F5" s="33"/>
      <c r="G5" s="1" t="str">
        <f>REPT("-",6)&amp;" Percent "&amp;REPT("-",5)</f>
        <v>------ Percent -----</v>
      </c>
    </row>
    <row r="6" spans="1:7" ht="12" customHeight="1">
      <c r="A6" s="3" t="s">
        <v>396</v>
      </c>
    </row>
    <row r="7" spans="1:7" ht="12" customHeight="1">
      <c r="A7" s="2"/>
      <c r="B7" s="3" t="s">
        <v>69</v>
      </c>
      <c r="C7" s="3" t="s">
        <v>70</v>
      </c>
      <c r="D7" s="11">
        <v>100836</v>
      </c>
      <c r="E7" s="11">
        <v>51069957</v>
      </c>
      <c r="F7" s="11">
        <v>31818254.225000001</v>
      </c>
      <c r="G7" s="19">
        <f t="shared" ref="G7:G16" si="0">IF(AND(ISNUMBER(E7),ISNUMBER(F7)),IF(E7=0,"--",IF(F7=0,"--",F7/E7)),"--")</f>
        <v>0.62303272009804123</v>
      </c>
    </row>
    <row r="8" spans="1:7" ht="12" customHeight="1">
      <c r="A8" s="1"/>
      <c r="B8" s="1"/>
      <c r="C8" s="3" t="s">
        <v>71</v>
      </c>
      <c r="D8" s="11">
        <v>95857</v>
      </c>
      <c r="E8" s="11">
        <v>50835861</v>
      </c>
      <c r="F8" s="11" t="s">
        <v>397</v>
      </c>
      <c r="G8" s="19" t="str">
        <f t="shared" si="0"/>
        <v>--</v>
      </c>
    </row>
    <row r="9" spans="1:7" ht="12" customHeight="1">
      <c r="A9" s="1"/>
      <c r="B9" s="1"/>
      <c r="C9" s="3" t="s">
        <v>72</v>
      </c>
      <c r="D9" s="11">
        <v>4979</v>
      </c>
      <c r="E9" s="11">
        <v>234096</v>
      </c>
      <c r="F9" s="11" t="s">
        <v>397</v>
      </c>
      <c r="G9" s="19" t="str">
        <f t="shared" si="0"/>
        <v>--</v>
      </c>
    </row>
    <row r="10" spans="1:7" ht="12" customHeight="1">
      <c r="A10" s="1"/>
      <c r="B10" s="3" t="s">
        <v>73</v>
      </c>
      <c r="C10" s="3" t="s">
        <v>70</v>
      </c>
      <c r="D10" s="11">
        <v>89253</v>
      </c>
      <c r="E10" s="11">
        <v>46426425</v>
      </c>
      <c r="F10" s="11">
        <v>12175030.2049</v>
      </c>
      <c r="G10" s="19">
        <f t="shared" si="0"/>
        <v>0.26224354351858881</v>
      </c>
    </row>
    <row r="11" spans="1:7" ht="12" customHeight="1">
      <c r="A11" s="1"/>
      <c r="B11" s="1"/>
      <c r="C11" s="3" t="s">
        <v>71</v>
      </c>
      <c r="D11" s="11">
        <v>84286</v>
      </c>
      <c r="E11" s="11">
        <v>46189827</v>
      </c>
      <c r="F11" s="11" t="s">
        <v>397</v>
      </c>
      <c r="G11" s="19" t="str">
        <f t="shared" si="0"/>
        <v>--</v>
      </c>
    </row>
    <row r="12" spans="1:7" ht="12" customHeight="1">
      <c r="A12" s="1"/>
      <c r="B12" s="1"/>
      <c r="C12" s="3" t="s">
        <v>72</v>
      </c>
      <c r="D12" s="11">
        <v>4967</v>
      </c>
      <c r="E12" s="11">
        <v>236598</v>
      </c>
      <c r="F12" s="11" t="s">
        <v>397</v>
      </c>
      <c r="G12" s="19" t="str">
        <f t="shared" si="0"/>
        <v>--</v>
      </c>
    </row>
    <row r="13" spans="1:7" ht="12" customHeight="1">
      <c r="A13" s="1"/>
      <c r="B13" s="3" t="s">
        <v>20</v>
      </c>
      <c r="C13" s="3" t="s">
        <v>20</v>
      </c>
      <c r="D13" s="11">
        <v>0</v>
      </c>
      <c r="E13" s="11">
        <v>0</v>
      </c>
      <c r="F13" s="11">
        <v>0</v>
      </c>
      <c r="G13" s="19" t="str">
        <f t="shared" si="0"/>
        <v>--</v>
      </c>
    </row>
    <row r="14" spans="1:7" ht="12" customHeight="1">
      <c r="A14" s="1"/>
      <c r="B14" s="3" t="s">
        <v>74</v>
      </c>
      <c r="C14" s="3" t="s">
        <v>75</v>
      </c>
      <c r="D14" s="11">
        <v>3848</v>
      </c>
      <c r="E14" s="11" t="s">
        <v>397</v>
      </c>
      <c r="F14" s="11" t="s">
        <v>397</v>
      </c>
      <c r="G14" s="19" t="str">
        <f t="shared" si="0"/>
        <v>--</v>
      </c>
    </row>
    <row r="15" spans="1:7" ht="12" customHeight="1">
      <c r="A15" s="1"/>
      <c r="B15" s="1"/>
      <c r="C15" s="3" t="s">
        <v>76</v>
      </c>
      <c r="D15" s="11">
        <v>527</v>
      </c>
      <c r="E15" s="11" t="s">
        <v>397</v>
      </c>
      <c r="F15" s="11" t="s">
        <v>397</v>
      </c>
      <c r="G15" s="19" t="str">
        <f t="shared" si="0"/>
        <v>--</v>
      </c>
    </row>
    <row r="16" spans="1:7" ht="12" customHeight="1">
      <c r="A16" s="20"/>
      <c r="B16" s="20"/>
      <c r="C16" s="20" t="s">
        <v>77</v>
      </c>
      <c r="D16" s="21">
        <v>782</v>
      </c>
      <c r="E16" s="21" t="s">
        <v>397</v>
      </c>
      <c r="F16" s="21" t="s">
        <v>397</v>
      </c>
      <c r="G16" s="24" t="str">
        <f t="shared" si="0"/>
        <v>--</v>
      </c>
    </row>
    <row r="17" spans="1:7" ht="12" customHeight="1">
      <c r="A17" s="3" t="str">
        <f>"FY "&amp;RIGHT(A6,4)+1</f>
        <v>FY 2012</v>
      </c>
      <c r="G17" s="19"/>
    </row>
    <row r="18" spans="1:7" ht="12" customHeight="1">
      <c r="A18" s="2"/>
      <c r="B18" s="3" t="s">
        <v>69</v>
      </c>
      <c r="C18" s="3" t="s">
        <v>70</v>
      </c>
      <c r="D18" s="11">
        <v>100283</v>
      </c>
      <c r="E18" s="11">
        <v>51332068</v>
      </c>
      <c r="F18" s="11">
        <v>31968462.063999999</v>
      </c>
      <c r="G18" s="19">
        <f t="shared" ref="G18:G27" si="1">IF(AND(ISNUMBER(E18),ISNUMBER(F18)),IF(E18=0,"--",IF(F18=0,"--",F18/E18)),"--")</f>
        <v>0.6227775990634159</v>
      </c>
    </row>
    <row r="19" spans="1:7" ht="12" customHeight="1">
      <c r="A19" s="1"/>
      <c r="B19" s="1"/>
      <c r="C19" s="3" t="s">
        <v>71</v>
      </c>
      <c r="D19" s="11">
        <v>95396</v>
      </c>
      <c r="E19" s="11">
        <v>51067861</v>
      </c>
      <c r="F19" s="11" t="s">
        <v>397</v>
      </c>
      <c r="G19" s="19" t="str">
        <f t="shared" si="1"/>
        <v>--</v>
      </c>
    </row>
    <row r="20" spans="1:7" ht="12" customHeight="1">
      <c r="A20" s="1"/>
      <c r="B20" s="1"/>
      <c r="C20" s="3" t="s">
        <v>72</v>
      </c>
      <c r="D20" s="11">
        <v>4887</v>
      </c>
      <c r="E20" s="11">
        <v>264207</v>
      </c>
      <c r="F20" s="11" t="s">
        <v>397</v>
      </c>
      <c r="G20" s="19" t="str">
        <f t="shared" si="1"/>
        <v>--</v>
      </c>
    </row>
    <row r="21" spans="1:7" ht="12" customHeight="1">
      <c r="A21" s="1"/>
      <c r="B21" s="3" t="s">
        <v>73</v>
      </c>
      <c r="C21" s="3" t="s">
        <v>70</v>
      </c>
      <c r="D21" s="11">
        <v>91504</v>
      </c>
      <c r="E21" s="11">
        <v>47220388</v>
      </c>
      <c r="F21" s="11">
        <v>12827881.5175</v>
      </c>
      <c r="G21" s="19">
        <f t="shared" si="1"/>
        <v>0.27165980757083147</v>
      </c>
    </row>
    <row r="22" spans="1:7" ht="12" customHeight="1">
      <c r="A22" s="1"/>
      <c r="B22" s="1"/>
      <c r="C22" s="3" t="s">
        <v>71</v>
      </c>
      <c r="D22" s="11">
        <v>86647</v>
      </c>
      <c r="E22" s="11">
        <v>46955431</v>
      </c>
      <c r="F22" s="11" t="s">
        <v>397</v>
      </c>
      <c r="G22" s="19" t="str">
        <f t="shared" si="1"/>
        <v>--</v>
      </c>
    </row>
    <row r="23" spans="1:7" ht="12" customHeight="1">
      <c r="A23" s="1"/>
      <c r="B23" s="1"/>
      <c r="C23" s="3" t="s">
        <v>72</v>
      </c>
      <c r="D23" s="11">
        <v>4857</v>
      </c>
      <c r="E23" s="11">
        <v>264957</v>
      </c>
      <c r="F23" s="11" t="s">
        <v>397</v>
      </c>
      <c r="G23" s="19" t="str">
        <f t="shared" si="1"/>
        <v>--</v>
      </c>
    </row>
    <row r="24" spans="1:7" ht="12" customHeight="1">
      <c r="A24" s="1"/>
      <c r="B24" s="3" t="s">
        <v>20</v>
      </c>
      <c r="C24" s="3" t="s">
        <v>20</v>
      </c>
      <c r="D24" s="11">
        <v>0</v>
      </c>
      <c r="E24" s="11">
        <v>0</v>
      </c>
      <c r="F24" s="11">
        <v>0</v>
      </c>
      <c r="G24" s="19" t="str">
        <f t="shared" si="1"/>
        <v>--</v>
      </c>
    </row>
    <row r="25" spans="1:7" ht="12" customHeight="1">
      <c r="A25" s="1"/>
      <c r="B25" s="3" t="s">
        <v>74</v>
      </c>
      <c r="C25" s="3" t="s">
        <v>75</v>
      </c>
      <c r="D25" s="11">
        <v>3662</v>
      </c>
      <c r="E25" s="11" t="s">
        <v>397</v>
      </c>
      <c r="F25" s="11" t="s">
        <v>397</v>
      </c>
      <c r="G25" s="19" t="str">
        <f t="shared" si="1"/>
        <v>--</v>
      </c>
    </row>
    <row r="26" spans="1:7" ht="12" customHeight="1">
      <c r="A26" s="1"/>
      <c r="B26" s="1"/>
      <c r="C26" s="3" t="s">
        <v>76</v>
      </c>
      <c r="D26" s="11">
        <v>521</v>
      </c>
      <c r="E26" s="11" t="s">
        <v>397</v>
      </c>
      <c r="F26" s="11" t="s">
        <v>397</v>
      </c>
      <c r="G26" s="19" t="str">
        <f t="shared" si="1"/>
        <v>--</v>
      </c>
    </row>
    <row r="27" spans="1:7" ht="12" customHeight="1">
      <c r="A27" s="20"/>
      <c r="B27" s="20"/>
      <c r="C27" s="20" t="s">
        <v>77</v>
      </c>
      <c r="D27" s="21" t="s">
        <v>397</v>
      </c>
      <c r="E27" s="21" t="s">
        <v>397</v>
      </c>
      <c r="F27" s="21" t="s">
        <v>397</v>
      </c>
      <c r="G27" s="19" t="str">
        <f t="shared" si="1"/>
        <v>--</v>
      </c>
    </row>
    <row r="28" spans="1:7" ht="12" customHeight="1">
      <c r="A28" s="33"/>
      <c r="B28" s="33"/>
      <c r="C28" s="33"/>
      <c r="D28" s="33"/>
      <c r="E28" s="33"/>
      <c r="F28" s="33"/>
      <c r="G28" s="33"/>
    </row>
    <row r="29" spans="1:7" ht="69.95" customHeight="1">
      <c r="A29" s="53" t="s">
        <v>78</v>
      </c>
      <c r="B29" s="53"/>
      <c r="C29" s="53"/>
      <c r="D29" s="53"/>
      <c r="E29" s="53"/>
      <c r="F29" s="53"/>
      <c r="G29"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G3:G4"/>
    <mergeCell ref="D5:F5"/>
    <mergeCell ref="A28:G28"/>
    <mergeCell ref="A29:G29"/>
    <mergeCell ref="A1:F1"/>
    <mergeCell ref="A2:F2"/>
    <mergeCell ref="A3:A4"/>
    <mergeCell ref="B3:C4"/>
    <mergeCell ref="D3:D4"/>
    <mergeCell ref="E3:E4"/>
    <mergeCell ref="F3:F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394</v>
      </c>
      <c r="B1" s="42"/>
      <c r="C1" s="42"/>
      <c r="D1" s="42"/>
      <c r="E1" s="42"/>
      <c r="F1" s="42"/>
      <c r="G1" s="42"/>
      <c r="H1" s="42"/>
      <c r="I1" s="2" t="s">
        <v>395</v>
      </c>
    </row>
    <row r="2" spans="1:9" ht="12" customHeight="1">
      <c r="A2" s="44" t="s">
        <v>79</v>
      </c>
      <c r="B2" s="44"/>
      <c r="C2" s="44"/>
      <c r="D2" s="44"/>
      <c r="E2" s="44"/>
      <c r="F2" s="44"/>
      <c r="G2" s="44"/>
      <c r="H2" s="44"/>
      <c r="I2" s="1"/>
    </row>
    <row r="3" spans="1:9" ht="24" customHeight="1">
      <c r="A3" s="46" t="s">
        <v>52</v>
      </c>
      <c r="B3" s="48" t="s">
        <v>210</v>
      </c>
      <c r="C3" s="54"/>
      <c r="D3" s="54"/>
      <c r="E3" s="49"/>
      <c r="F3" s="48" t="s">
        <v>80</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REPT("-",90)&amp;" Number "&amp;REPT("-",90)</f>
        <v>------------------------------------------------------------------------------------------ Number ------------------------------------------------------------------------------------------</v>
      </c>
      <c r="C5" s="33"/>
      <c r="D5" s="33"/>
      <c r="E5" s="33"/>
      <c r="F5" s="33"/>
      <c r="G5" s="33"/>
      <c r="H5" s="33"/>
      <c r="I5" s="33"/>
    </row>
    <row r="6" spans="1:9" ht="12" customHeight="1">
      <c r="A6" s="3" t="s">
        <v>396</v>
      </c>
    </row>
    <row r="7" spans="1:9" ht="12" customHeight="1">
      <c r="A7" s="2" t="str">
        <f>"Oct "&amp;RIGHT(A6,4)-1</f>
        <v>Oct 2010</v>
      </c>
      <c r="B7" s="11">
        <v>18408723.827500001</v>
      </c>
      <c r="C7" s="11">
        <v>2745827.2039999999</v>
      </c>
      <c r="D7" s="11">
        <v>11217818.9793</v>
      </c>
      <c r="E7" s="11">
        <v>32372370.0108</v>
      </c>
      <c r="F7" s="11">
        <v>335901711</v>
      </c>
      <c r="G7" s="11">
        <v>50102770</v>
      </c>
      <c r="H7" s="11">
        <v>204690158</v>
      </c>
      <c r="I7" s="11">
        <v>590694639</v>
      </c>
    </row>
    <row r="8" spans="1:9" ht="12" customHeight="1">
      <c r="A8" s="2" t="str">
        <f>"Nov "&amp;RIGHT(A6,4)-1</f>
        <v>Nov 2010</v>
      </c>
      <c r="B8" s="11">
        <v>18377069.9747</v>
      </c>
      <c r="C8" s="11">
        <v>2751735.5342999999</v>
      </c>
      <c r="D8" s="11">
        <v>11146098.4824</v>
      </c>
      <c r="E8" s="11">
        <v>32274903.9914</v>
      </c>
      <c r="F8" s="11">
        <v>302592558</v>
      </c>
      <c r="G8" s="11">
        <v>45309437</v>
      </c>
      <c r="H8" s="11">
        <v>183529064</v>
      </c>
      <c r="I8" s="11">
        <v>531431059</v>
      </c>
    </row>
    <row r="9" spans="1:9" ht="12" customHeight="1">
      <c r="A9" s="2" t="str">
        <f>"Dec "&amp;RIGHT(A6,4)-1</f>
        <v>Dec 2010</v>
      </c>
      <c r="B9" s="11">
        <v>17909344.262699999</v>
      </c>
      <c r="C9" s="11">
        <v>2706378.4443999999</v>
      </c>
      <c r="D9" s="11">
        <v>11136378.6949</v>
      </c>
      <c r="E9" s="11">
        <v>31752101.401999999</v>
      </c>
      <c r="F9" s="11">
        <v>229899029</v>
      </c>
      <c r="G9" s="11">
        <v>34741293</v>
      </c>
      <c r="H9" s="11">
        <v>142955689</v>
      </c>
      <c r="I9" s="11">
        <v>407596011</v>
      </c>
    </row>
    <row r="10" spans="1:9" ht="12" customHeight="1">
      <c r="A10" s="2" t="str">
        <f>"Jan "&amp;RIGHT(A6,4)</f>
        <v>Jan 2011</v>
      </c>
      <c r="B10" s="11">
        <v>18190830.650600001</v>
      </c>
      <c r="C10" s="11">
        <v>2715068.2576000001</v>
      </c>
      <c r="D10" s="11">
        <v>10742635.0723</v>
      </c>
      <c r="E10" s="11">
        <v>31648533.980500001</v>
      </c>
      <c r="F10" s="11">
        <v>301406761</v>
      </c>
      <c r="G10" s="11">
        <v>44986397</v>
      </c>
      <c r="H10" s="11">
        <v>177996426</v>
      </c>
      <c r="I10" s="11">
        <v>524389584</v>
      </c>
    </row>
    <row r="11" spans="1:9" ht="12" customHeight="1">
      <c r="A11" s="2" t="str">
        <f>"Feb "&amp;RIGHT(A6,4)</f>
        <v>Feb 2011</v>
      </c>
      <c r="B11" s="11">
        <v>18553153.882399999</v>
      </c>
      <c r="C11" s="11">
        <v>2726865.8421999998</v>
      </c>
      <c r="D11" s="11">
        <v>10686085.993000001</v>
      </c>
      <c r="E11" s="11">
        <v>31966105.717500001</v>
      </c>
      <c r="F11" s="11">
        <v>298584696</v>
      </c>
      <c r="G11" s="11">
        <v>43884744</v>
      </c>
      <c r="H11" s="11">
        <v>171976245</v>
      </c>
      <c r="I11" s="11">
        <v>514445685</v>
      </c>
    </row>
    <row r="12" spans="1:9" ht="12" customHeight="1">
      <c r="A12" s="2" t="str">
        <f>"Mar "&amp;RIGHT(A6,4)</f>
        <v>Mar 2011</v>
      </c>
      <c r="B12" s="11">
        <v>18551236.651799999</v>
      </c>
      <c r="C12" s="11">
        <v>2725913.0073000002</v>
      </c>
      <c r="D12" s="11">
        <v>10730074.7206</v>
      </c>
      <c r="E12" s="11">
        <v>32007224.3796</v>
      </c>
      <c r="F12" s="11">
        <v>354739602</v>
      </c>
      <c r="G12" s="11">
        <v>52125328</v>
      </c>
      <c r="H12" s="11">
        <v>205182140</v>
      </c>
      <c r="I12" s="11">
        <v>612047070</v>
      </c>
    </row>
    <row r="13" spans="1:9" ht="12" customHeight="1">
      <c r="A13" s="2" t="str">
        <f>"Apr "&amp;RIGHT(A6,4)</f>
        <v>Apr 2011</v>
      </c>
      <c r="B13" s="11">
        <v>18312020.810400002</v>
      </c>
      <c r="C13" s="11">
        <v>2665204.0364000001</v>
      </c>
      <c r="D13" s="11">
        <v>10592350.1262</v>
      </c>
      <c r="E13" s="11">
        <v>31569574.973099999</v>
      </c>
      <c r="F13" s="11">
        <v>301529351</v>
      </c>
      <c r="G13" s="11">
        <v>43885776</v>
      </c>
      <c r="H13" s="11">
        <v>174415729</v>
      </c>
      <c r="I13" s="11">
        <v>519830856</v>
      </c>
    </row>
    <row r="14" spans="1:9" ht="12" customHeight="1">
      <c r="A14" s="2" t="str">
        <f>"May "&amp;RIGHT(A6,4)</f>
        <v>May 2011</v>
      </c>
      <c r="B14" s="11">
        <v>18096865.8825</v>
      </c>
      <c r="C14" s="11">
        <v>2600450.6217</v>
      </c>
      <c r="D14" s="11">
        <v>10278560.518200001</v>
      </c>
      <c r="E14" s="11">
        <v>30975877.022399999</v>
      </c>
      <c r="F14" s="11">
        <v>339458096</v>
      </c>
      <c r="G14" s="11">
        <v>48778834</v>
      </c>
      <c r="H14" s="11">
        <v>192803583</v>
      </c>
      <c r="I14" s="11">
        <v>581040513</v>
      </c>
    </row>
    <row r="15" spans="1:9" ht="12" customHeight="1">
      <c r="A15" s="2" t="str">
        <f>"Jun "&amp;RIGHT(A6,4)</f>
        <v>Jun 2011</v>
      </c>
      <c r="B15" s="11">
        <v>9537700.7280000001</v>
      </c>
      <c r="C15" s="11">
        <v>1160967.7179</v>
      </c>
      <c r="D15" s="11">
        <v>4297799.7312000003</v>
      </c>
      <c r="E15" s="11">
        <v>14996468.177100001</v>
      </c>
      <c r="F15" s="11">
        <v>96142253</v>
      </c>
      <c r="G15" s="11">
        <v>11702826</v>
      </c>
      <c r="H15" s="11">
        <v>43322826</v>
      </c>
      <c r="I15" s="11">
        <v>151167905</v>
      </c>
    </row>
    <row r="16" spans="1:9" ht="12" customHeight="1">
      <c r="A16" s="2" t="str">
        <f>"Jul "&amp;RIGHT(A6,4)</f>
        <v>Jul 2011</v>
      </c>
      <c r="B16" s="11">
        <v>946851.3554</v>
      </c>
      <c r="C16" s="11">
        <v>30976.6499</v>
      </c>
      <c r="D16" s="11">
        <v>84978.898700000005</v>
      </c>
      <c r="E16" s="11">
        <v>1062806.9040999999</v>
      </c>
      <c r="F16" s="11">
        <v>15383169</v>
      </c>
      <c r="G16" s="11">
        <v>503267</v>
      </c>
      <c r="H16" s="11">
        <v>1380623</v>
      </c>
      <c r="I16" s="11">
        <v>17267059</v>
      </c>
    </row>
    <row r="17" spans="1:9" ht="12" customHeight="1">
      <c r="A17" s="2" t="str">
        <f>"Aug "&amp;RIGHT(A6,4)</f>
        <v>Aug 2011</v>
      </c>
      <c r="B17" s="11">
        <v>12126560.916300001</v>
      </c>
      <c r="C17" s="11">
        <v>1547934.7117999999</v>
      </c>
      <c r="D17" s="11">
        <v>6005465.5373999998</v>
      </c>
      <c r="E17" s="11">
        <v>19679961.1655</v>
      </c>
      <c r="F17" s="11">
        <v>134011318</v>
      </c>
      <c r="G17" s="11">
        <v>17106315</v>
      </c>
      <c r="H17" s="11">
        <v>66366743</v>
      </c>
      <c r="I17" s="11">
        <v>217484376</v>
      </c>
    </row>
    <row r="18" spans="1:9" ht="12" customHeight="1">
      <c r="A18" s="2" t="str">
        <f>"Sep "&amp;RIGHT(A6,4)</f>
        <v>Sep 2011</v>
      </c>
      <c r="B18" s="11">
        <v>18673360.763099998</v>
      </c>
      <c r="C18" s="11">
        <v>2731597.8544999999</v>
      </c>
      <c r="D18" s="11">
        <v>10392637.930500001</v>
      </c>
      <c r="E18" s="11">
        <v>31797596.548099998</v>
      </c>
      <c r="F18" s="11">
        <v>356146155</v>
      </c>
      <c r="G18" s="11">
        <v>52098178</v>
      </c>
      <c r="H18" s="11">
        <v>198212742</v>
      </c>
      <c r="I18" s="11">
        <v>606457075</v>
      </c>
    </row>
    <row r="19" spans="1:9" ht="12" customHeight="1">
      <c r="A19" s="12" t="s">
        <v>57</v>
      </c>
      <c r="B19" s="13">
        <v>18341400.745099999</v>
      </c>
      <c r="C19" s="13">
        <v>2707671.2003000001</v>
      </c>
      <c r="D19" s="13">
        <v>10769182.2797</v>
      </c>
      <c r="E19" s="13">
        <v>31818254.225000001</v>
      </c>
      <c r="F19" s="13">
        <v>3065794699</v>
      </c>
      <c r="G19" s="13">
        <v>445225165</v>
      </c>
      <c r="H19" s="13">
        <v>1762831968</v>
      </c>
      <c r="I19" s="13">
        <v>5273851832</v>
      </c>
    </row>
    <row r="20" spans="1:9" ht="12" customHeight="1">
      <c r="A20" s="14" t="s">
        <v>398</v>
      </c>
      <c r="B20" s="15">
        <v>18331726.5416</v>
      </c>
      <c r="C20" s="15">
        <v>2728631.3816</v>
      </c>
      <c r="D20" s="15">
        <v>10943181.9904</v>
      </c>
      <c r="E20" s="15">
        <v>32003539.913600001</v>
      </c>
      <c r="F20" s="15">
        <v>1823124357</v>
      </c>
      <c r="G20" s="15">
        <v>271149969</v>
      </c>
      <c r="H20" s="15">
        <v>1086329722</v>
      </c>
      <c r="I20" s="15">
        <v>3180604048</v>
      </c>
    </row>
    <row r="21" spans="1:9" ht="12" customHeight="1">
      <c r="A21" s="3" t="str">
        <f>"FY "&amp;RIGHT(A6,4)+1</f>
        <v>FY 2012</v>
      </c>
    </row>
    <row r="22" spans="1:9" ht="12" customHeight="1">
      <c r="A22" s="2" t="str">
        <f>"Oct "&amp;RIGHT(A6,4)</f>
        <v>Oct 2011</v>
      </c>
      <c r="B22" s="11">
        <v>18753091.357500002</v>
      </c>
      <c r="C22" s="11">
        <v>2804919.3670999999</v>
      </c>
      <c r="D22" s="11">
        <v>10651640.839400001</v>
      </c>
      <c r="E22" s="11">
        <v>32209651.563999999</v>
      </c>
      <c r="F22" s="11">
        <v>340519884</v>
      </c>
      <c r="G22" s="11">
        <v>50931913</v>
      </c>
      <c r="H22" s="11">
        <v>193413205</v>
      </c>
      <c r="I22" s="11">
        <v>584865002</v>
      </c>
    </row>
    <row r="23" spans="1:9" ht="12" customHeight="1">
      <c r="A23" s="2" t="str">
        <f>"Nov "&amp;RIGHT(A6,4)</f>
        <v>Nov 2011</v>
      </c>
      <c r="B23" s="11">
        <v>18874741.806299999</v>
      </c>
      <c r="C23" s="11">
        <v>2842148.6957999999</v>
      </c>
      <c r="D23" s="11">
        <v>10623588.4628</v>
      </c>
      <c r="E23" s="11">
        <v>32340478.9648</v>
      </c>
      <c r="F23" s="11">
        <v>312782119</v>
      </c>
      <c r="G23" s="11">
        <v>47098567</v>
      </c>
      <c r="H23" s="11">
        <v>176048422</v>
      </c>
      <c r="I23" s="11">
        <v>535929108</v>
      </c>
    </row>
    <row r="24" spans="1:9" ht="12" customHeight="1">
      <c r="A24" s="2" t="str">
        <f>"Dec "&amp;RIGHT(A6,4)</f>
        <v>Dec 2011</v>
      </c>
      <c r="B24" s="11">
        <v>18345036.822099999</v>
      </c>
      <c r="C24" s="11">
        <v>2764360.9438999998</v>
      </c>
      <c r="D24" s="11">
        <v>10601645.3839</v>
      </c>
      <c r="E24" s="11">
        <v>31711043.149900001</v>
      </c>
      <c r="F24" s="11">
        <v>240366029</v>
      </c>
      <c r="G24" s="11">
        <v>36220067</v>
      </c>
      <c r="H24" s="11">
        <v>138908165</v>
      </c>
      <c r="I24" s="11">
        <v>415494261</v>
      </c>
    </row>
    <row r="25" spans="1:9" ht="12" customHeight="1">
      <c r="A25" s="2" t="str">
        <f>"Jan "&amp;RIGHT(A6,4)+1</f>
        <v>Jan 2012</v>
      </c>
      <c r="B25" s="11">
        <v>18627508.765299998</v>
      </c>
      <c r="C25" s="11">
        <v>2791925.4991000001</v>
      </c>
      <c r="D25" s="11">
        <v>10380830.028999999</v>
      </c>
      <c r="E25" s="11">
        <v>31800264.293400001</v>
      </c>
      <c r="F25" s="11">
        <v>326444600</v>
      </c>
      <c r="G25" s="11">
        <v>48928121</v>
      </c>
      <c r="H25" s="11">
        <v>181922658</v>
      </c>
      <c r="I25" s="11">
        <v>557295379</v>
      </c>
    </row>
    <row r="26" spans="1:9" ht="12" customHeight="1">
      <c r="A26" s="2" t="str">
        <f>"Feb "&amp;RIGHT(A6,4)+1</f>
        <v>Feb 2012</v>
      </c>
      <c r="B26" s="11">
        <v>19005478.351300001</v>
      </c>
      <c r="C26" s="11">
        <v>2789890.6542000002</v>
      </c>
      <c r="D26" s="11">
        <v>10207566.269300001</v>
      </c>
      <c r="E26" s="11">
        <v>32002935.274799999</v>
      </c>
      <c r="F26" s="11">
        <v>338775309</v>
      </c>
      <c r="G26" s="11">
        <v>49730191</v>
      </c>
      <c r="H26" s="11">
        <v>181951296</v>
      </c>
      <c r="I26" s="11">
        <v>570456796</v>
      </c>
    </row>
    <row r="27" spans="1:9" ht="12" customHeight="1">
      <c r="A27" s="2" t="str">
        <f>"Mar "&amp;RIGHT(A6,4)+1</f>
        <v>Mar 2012</v>
      </c>
      <c r="B27" s="11">
        <v>18901460.676100001</v>
      </c>
      <c r="C27" s="11">
        <v>2740136.6061</v>
      </c>
      <c r="D27" s="11">
        <v>10104801.854699999</v>
      </c>
      <c r="E27" s="11">
        <v>31746399.1369</v>
      </c>
      <c r="F27" s="11">
        <v>345029287</v>
      </c>
      <c r="G27" s="11">
        <v>50018747</v>
      </c>
      <c r="H27" s="11">
        <v>184454135</v>
      </c>
      <c r="I27" s="11">
        <v>579502169</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18751219.629799999</v>
      </c>
      <c r="C34" s="13">
        <v>2788896.9610000001</v>
      </c>
      <c r="D34" s="13">
        <v>10428345.473200001</v>
      </c>
      <c r="E34" s="13">
        <v>31968462.063999999</v>
      </c>
      <c r="F34" s="13">
        <v>1903917228</v>
      </c>
      <c r="G34" s="13">
        <v>282927606</v>
      </c>
      <c r="H34" s="13">
        <v>1056697881</v>
      </c>
      <c r="I34" s="13">
        <v>3243542715</v>
      </c>
    </row>
    <row r="35" spans="1:9" ht="12" customHeight="1">
      <c r="A35" s="14" t="str">
        <f>"Total "&amp;MID(A20,7,LEN(A20)-13)&amp;" Months"</f>
        <v>Total 6 Months</v>
      </c>
      <c r="B35" s="15">
        <v>18751219.629799999</v>
      </c>
      <c r="C35" s="15">
        <v>2788896.9610000001</v>
      </c>
      <c r="D35" s="15">
        <v>10428345.473200001</v>
      </c>
      <c r="E35" s="15">
        <v>31968462.063999999</v>
      </c>
      <c r="F35" s="15">
        <v>1903917228</v>
      </c>
      <c r="G35" s="15">
        <v>282927606</v>
      </c>
      <c r="H35" s="15">
        <v>1056697881</v>
      </c>
      <c r="I35" s="15">
        <v>3243542715</v>
      </c>
    </row>
    <row r="36" spans="1:9" ht="12" customHeight="1">
      <c r="A36" s="33"/>
      <c r="B36" s="33"/>
      <c r="C36" s="33"/>
      <c r="D36" s="33"/>
      <c r="E36" s="33"/>
      <c r="F36" s="33"/>
      <c r="G36" s="33"/>
      <c r="H36" s="33"/>
      <c r="I36" s="33"/>
    </row>
    <row r="37" spans="1:9" ht="69.95" customHeight="1">
      <c r="A37" s="53" t="s">
        <v>84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8">
    <mergeCell ref="B5:I5"/>
    <mergeCell ref="A36:I36"/>
    <mergeCell ref="A37:I37"/>
    <mergeCell ref="A1:H1"/>
    <mergeCell ref="A2:H2"/>
    <mergeCell ref="A3:A4"/>
    <mergeCell ref="B3:E3"/>
    <mergeCell ref="F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A1:H200"/>
  <sheetViews>
    <sheetView showGridLines="0" workbookViewId="0">
      <pane activePane="bottomRight" state="frozen"/>
      <selection sqref="A1:G1"/>
    </sheetView>
  </sheetViews>
  <sheetFormatPr defaultRowHeight="12.75"/>
  <cols>
    <col min="1" max="8" width="11.42578125" customWidth="1"/>
  </cols>
  <sheetData>
    <row r="1" spans="1:8" ht="12" customHeight="1">
      <c r="A1" s="42" t="s">
        <v>394</v>
      </c>
      <c r="B1" s="42"/>
      <c r="C1" s="42"/>
      <c r="D1" s="42"/>
      <c r="E1" s="42"/>
      <c r="F1" s="42"/>
      <c r="G1" s="42"/>
      <c r="H1" s="2" t="s">
        <v>395</v>
      </c>
    </row>
    <row r="2" spans="1:8" ht="12" customHeight="1">
      <c r="A2" s="44" t="s">
        <v>85</v>
      </c>
      <c r="B2" s="44"/>
      <c r="C2" s="44"/>
      <c r="D2" s="44"/>
      <c r="E2" s="44"/>
      <c r="F2" s="44"/>
      <c r="G2" s="44"/>
      <c r="H2" s="1"/>
    </row>
    <row r="3" spans="1:8" ht="24" customHeight="1">
      <c r="A3" s="46" t="s">
        <v>52</v>
      </c>
      <c r="B3" s="38" t="s">
        <v>211</v>
      </c>
      <c r="C3" s="38" t="s">
        <v>86</v>
      </c>
      <c r="D3" s="38" t="s">
        <v>212</v>
      </c>
      <c r="E3" s="38" t="s">
        <v>213</v>
      </c>
      <c r="F3" s="38" t="s">
        <v>214</v>
      </c>
      <c r="G3" s="38" t="s">
        <v>87</v>
      </c>
      <c r="H3" s="40" t="s">
        <v>215</v>
      </c>
    </row>
    <row r="4" spans="1:8" ht="24" customHeight="1">
      <c r="A4" s="47"/>
      <c r="B4" s="39"/>
      <c r="C4" s="39"/>
      <c r="D4" s="39"/>
      <c r="E4" s="39"/>
      <c r="F4" s="39"/>
      <c r="G4" s="39"/>
      <c r="H4" s="41"/>
    </row>
    <row r="5" spans="1:8" ht="12" customHeight="1">
      <c r="A5" s="1"/>
      <c r="B5" s="33" t="str">
        <f>REPT("-",80)&amp;" Number "&amp;REPT("-",80)</f>
        <v>-------------------------------------------------------------------------------- Number --------------------------------------------------------------------------------</v>
      </c>
      <c r="C5" s="33"/>
      <c r="D5" s="33"/>
      <c r="E5" s="33"/>
      <c r="F5" s="33"/>
      <c r="G5" s="33"/>
      <c r="H5" s="33"/>
    </row>
    <row r="6" spans="1:8" ht="12" customHeight="1">
      <c r="A6" s="3" t="s">
        <v>396</v>
      </c>
    </row>
    <row r="7" spans="1:8" ht="12" customHeight="1">
      <c r="A7" s="2" t="str">
        <f>"Oct "&amp;RIGHT(A6,4)-1</f>
        <v>Oct 2010</v>
      </c>
      <c r="B7" s="11">
        <v>344398788</v>
      </c>
      <c r="C7" s="11">
        <v>590694639</v>
      </c>
      <c r="D7" s="11">
        <v>30009187</v>
      </c>
      <c r="E7" s="16">
        <v>19.683800000000002</v>
      </c>
      <c r="F7" s="11">
        <v>22231709</v>
      </c>
      <c r="G7" s="11">
        <v>23990021</v>
      </c>
      <c r="H7" s="11">
        <v>1278473</v>
      </c>
    </row>
    <row r="8" spans="1:8" ht="12" customHeight="1">
      <c r="A8" s="2" t="str">
        <f>"Nov "&amp;RIGHT(A6,4)-1</f>
        <v>Nov 2010</v>
      </c>
      <c r="B8" s="11">
        <v>305334576</v>
      </c>
      <c r="C8" s="11">
        <v>531431059</v>
      </c>
      <c r="D8" s="11">
        <v>29918836</v>
      </c>
      <c r="E8" s="16">
        <v>17.7624</v>
      </c>
      <c r="F8" s="11">
        <v>21265924</v>
      </c>
      <c r="G8" s="11">
        <v>22926832</v>
      </c>
      <c r="H8" s="11">
        <v>1368477</v>
      </c>
    </row>
    <row r="9" spans="1:8" ht="12" customHeight="1">
      <c r="A9" s="2" t="str">
        <f>"Dec "&amp;RIGHT(A6,4)-1</f>
        <v>Dec 2010</v>
      </c>
      <c r="B9" s="11">
        <v>229864470</v>
      </c>
      <c r="C9" s="11">
        <v>407596011</v>
      </c>
      <c r="D9" s="11">
        <v>29434198</v>
      </c>
      <c r="E9" s="16">
        <v>13.8477</v>
      </c>
      <c r="F9" s="11">
        <v>16266021</v>
      </c>
      <c r="G9" s="11">
        <v>17478556</v>
      </c>
      <c r="H9" s="11">
        <v>1315036</v>
      </c>
    </row>
    <row r="10" spans="1:8" ht="12" customHeight="1">
      <c r="A10" s="2" t="str">
        <f>"Jan "&amp;RIGHT(A6,4)</f>
        <v>Jan 2011</v>
      </c>
      <c r="B10" s="11">
        <v>303766597</v>
      </c>
      <c r="C10" s="11">
        <v>524389584</v>
      </c>
      <c r="D10" s="11">
        <v>29338191</v>
      </c>
      <c r="E10" s="16">
        <v>17.873999999999999</v>
      </c>
      <c r="F10" s="11">
        <v>21955460</v>
      </c>
      <c r="G10" s="11">
        <v>23526398</v>
      </c>
      <c r="H10" s="11">
        <v>1380028</v>
      </c>
    </row>
    <row r="11" spans="1:8" ht="12" customHeight="1">
      <c r="A11" s="2" t="str">
        <f>"Feb "&amp;RIGHT(A6,4)</f>
        <v>Feb 2011</v>
      </c>
      <c r="B11" s="11">
        <v>300828744</v>
      </c>
      <c r="C11" s="11">
        <v>514445685</v>
      </c>
      <c r="D11" s="11">
        <v>29632580</v>
      </c>
      <c r="E11" s="16">
        <v>17.360800000000001</v>
      </c>
      <c r="F11" s="11">
        <v>22899633</v>
      </c>
      <c r="G11" s="11">
        <v>24493044</v>
      </c>
      <c r="H11" s="11">
        <v>1492846</v>
      </c>
    </row>
    <row r="12" spans="1:8" ht="12" customHeight="1">
      <c r="A12" s="2" t="str">
        <f>"Mar "&amp;RIGHT(A6,4)</f>
        <v>Mar 2011</v>
      </c>
      <c r="B12" s="11">
        <v>353314470</v>
      </c>
      <c r="C12" s="11">
        <v>612047070</v>
      </c>
      <c r="D12" s="11">
        <v>29670697</v>
      </c>
      <c r="E12" s="16">
        <v>20.628</v>
      </c>
      <c r="F12" s="11">
        <v>27907330</v>
      </c>
      <c r="G12" s="11">
        <v>29856796</v>
      </c>
      <c r="H12" s="11">
        <v>1542994</v>
      </c>
    </row>
    <row r="13" spans="1:8" ht="12" customHeight="1">
      <c r="A13" s="2" t="str">
        <f>"Apr "&amp;RIGHT(A6,4)</f>
        <v>Apr 2011</v>
      </c>
      <c r="B13" s="11">
        <v>298888457</v>
      </c>
      <c r="C13" s="11">
        <v>519830856</v>
      </c>
      <c r="D13" s="11">
        <v>29264996</v>
      </c>
      <c r="E13" s="16">
        <v>17.762899999999998</v>
      </c>
      <c r="F13" s="11">
        <v>20671774</v>
      </c>
      <c r="G13" s="11">
        <v>22283908</v>
      </c>
      <c r="H13" s="11">
        <v>1375155</v>
      </c>
    </row>
    <row r="14" spans="1:8" ht="12" customHeight="1">
      <c r="A14" s="2" t="str">
        <f>"May "&amp;RIGHT(A6,4)</f>
        <v>May 2011</v>
      </c>
      <c r="B14" s="11">
        <v>335070170</v>
      </c>
      <c r="C14" s="11">
        <v>581040513</v>
      </c>
      <c r="D14" s="11">
        <v>28714638</v>
      </c>
      <c r="E14" s="16">
        <v>20.234999999999999</v>
      </c>
      <c r="F14" s="11">
        <v>21227081</v>
      </c>
      <c r="G14" s="11">
        <v>22832005</v>
      </c>
      <c r="H14" s="11">
        <v>1185591</v>
      </c>
    </row>
    <row r="15" spans="1:8" ht="12" customHeight="1">
      <c r="A15" s="2" t="str">
        <f>"Jun "&amp;RIGHT(A6,4)</f>
        <v>Jun 2011</v>
      </c>
      <c r="B15" s="11">
        <v>96275356</v>
      </c>
      <c r="C15" s="11">
        <v>151167905</v>
      </c>
      <c r="D15" s="11">
        <v>13901726</v>
      </c>
      <c r="E15" s="16">
        <v>10.874000000000001</v>
      </c>
      <c r="F15" s="11">
        <v>7353769</v>
      </c>
      <c r="G15" s="11">
        <v>7959665</v>
      </c>
      <c r="H15" s="11">
        <v>624872</v>
      </c>
    </row>
    <row r="16" spans="1:8" ht="12" customHeight="1">
      <c r="A16" s="2" t="str">
        <f>"Jul "&amp;RIGHT(A6,4)</f>
        <v>Jul 2011</v>
      </c>
      <c r="B16" s="11">
        <v>15318480</v>
      </c>
      <c r="C16" s="11">
        <v>17267059</v>
      </c>
      <c r="D16" s="11">
        <v>985222</v>
      </c>
      <c r="E16" s="16">
        <v>17.5261</v>
      </c>
      <c r="F16" s="11">
        <v>1811937</v>
      </c>
      <c r="G16" s="11">
        <v>2391649</v>
      </c>
      <c r="H16" s="11">
        <v>125297</v>
      </c>
    </row>
    <row r="17" spans="1:8" ht="12" customHeight="1">
      <c r="A17" s="2" t="str">
        <f>"Aug "&amp;RIGHT(A6,4)</f>
        <v>Aug 2011</v>
      </c>
      <c r="B17" s="11">
        <v>150616709</v>
      </c>
      <c r="C17" s="11">
        <v>217484376</v>
      </c>
      <c r="D17" s="11">
        <v>18243324</v>
      </c>
      <c r="E17" s="16">
        <v>11.9213</v>
      </c>
      <c r="F17" s="11">
        <v>6675197</v>
      </c>
      <c r="G17" s="11">
        <v>7489925</v>
      </c>
      <c r="H17" s="11">
        <v>565124</v>
      </c>
    </row>
    <row r="18" spans="1:8" ht="12" customHeight="1">
      <c r="A18" s="2" t="str">
        <f>"Sep "&amp;RIGHT(A6,4)</f>
        <v>Sep 2011</v>
      </c>
      <c r="B18" s="11">
        <v>382193382</v>
      </c>
      <c r="C18" s="11">
        <v>606457075</v>
      </c>
      <c r="D18" s="11">
        <v>29476372</v>
      </c>
      <c r="E18" s="16">
        <v>20.574300000000001</v>
      </c>
      <c r="F18" s="11">
        <v>19310979</v>
      </c>
      <c r="G18" s="11">
        <v>21078614</v>
      </c>
      <c r="H18" s="11">
        <v>1103558</v>
      </c>
    </row>
    <row r="19" spans="1:8" ht="12" customHeight="1">
      <c r="A19" s="12" t="s">
        <v>57</v>
      </c>
      <c r="B19" s="13">
        <v>3115870199</v>
      </c>
      <c r="C19" s="13">
        <v>5273851832</v>
      </c>
      <c r="D19" s="13">
        <v>29495521.666700002</v>
      </c>
      <c r="E19" s="17">
        <v>176.60290000000001</v>
      </c>
      <c r="F19" s="13">
        <v>209576814</v>
      </c>
      <c r="G19" s="13">
        <v>226307413</v>
      </c>
      <c r="H19" s="13">
        <v>1338017.5556000001</v>
      </c>
    </row>
    <row r="20" spans="1:8" ht="12" customHeight="1">
      <c r="A20" s="14" t="s">
        <v>398</v>
      </c>
      <c r="B20" s="15">
        <v>1837507645</v>
      </c>
      <c r="C20" s="15">
        <v>3180604048</v>
      </c>
      <c r="D20" s="15">
        <v>29667281.5</v>
      </c>
      <c r="E20" s="18">
        <v>107.1567</v>
      </c>
      <c r="F20" s="15">
        <v>132526077</v>
      </c>
      <c r="G20" s="15">
        <v>142271647</v>
      </c>
      <c r="H20" s="15">
        <v>1396309</v>
      </c>
    </row>
    <row r="21" spans="1:8" ht="12" customHeight="1">
      <c r="A21" s="3" t="str">
        <f>"FY "&amp;RIGHT(A6,4)+1</f>
        <v>FY 2012</v>
      </c>
    </row>
    <row r="22" spans="1:8" ht="12" customHeight="1">
      <c r="A22" s="2" t="str">
        <f>"Oct "&amp;RIGHT(A6,4)</f>
        <v>Oct 2011</v>
      </c>
      <c r="B22" s="11">
        <v>372270045</v>
      </c>
      <c r="C22" s="11">
        <v>584865002</v>
      </c>
      <c r="D22" s="11">
        <v>29858347</v>
      </c>
      <c r="E22" s="16">
        <v>19.588000000000001</v>
      </c>
      <c r="F22" s="11">
        <v>23057589</v>
      </c>
      <c r="G22" s="11">
        <v>24949224</v>
      </c>
      <c r="H22" s="11">
        <v>1348395</v>
      </c>
    </row>
    <row r="23" spans="1:8" ht="12" customHeight="1">
      <c r="A23" s="2" t="str">
        <f>"Nov "&amp;RIGHT(A6,4)</f>
        <v>Nov 2011</v>
      </c>
      <c r="B23" s="11">
        <v>338306215</v>
      </c>
      <c r="C23" s="11">
        <v>535929108</v>
      </c>
      <c r="D23" s="11">
        <v>29979624</v>
      </c>
      <c r="E23" s="16">
        <v>17.8764</v>
      </c>
      <c r="F23" s="11">
        <v>22432911</v>
      </c>
      <c r="G23" s="11">
        <v>24265603</v>
      </c>
      <c r="H23" s="11">
        <v>1437671</v>
      </c>
    </row>
    <row r="24" spans="1:8" ht="12" customHeight="1">
      <c r="A24" s="2" t="str">
        <f>"Dec "&amp;RIGHT(A6,4)</f>
        <v>Dec 2011</v>
      </c>
      <c r="B24" s="11">
        <v>255559845</v>
      </c>
      <c r="C24" s="11">
        <v>415494261</v>
      </c>
      <c r="D24" s="11">
        <v>29396137</v>
      </c>
      <c r="E24" s="16">
        <v>14.1343</v>
      </c>
      <c r="F24" s="11">
        <v>16582199</v>
      </c>
      <c r="G24" s="11">
        <v>17952730</v>
      </c>
      <c r="H24" s="11">
        <v>1367207</v>
      </c>
    </row>
    <row r="25" spans="1:8" ht="12" customHeight="1">
      <c r="A25" s="2" t="str">
        <f>"Jan "&amp;RIGHT(A6,4)+1</f>
        <v>Jan 2012</v>
      </c>
      <c r="B25" s="11">
        <v>350273165</v>
      </c>
      <c r="C25" s="11">
        <v>557295379</v>
      </c>
      <c r="D25" s="11">
        <v>29478845</v>
      </c>
      <c r="E25" s="16">
        <v>18.904900000000001</v>
      </c>
      <c r="F25" s="11">
        <v>23374052</v>
      </c>
      <c r="G25" s="11">
        <v>25314385</v>
      </c>
      <c r="H25" s="11">
        <v>1456491</v>
      </c>
    </row>
    <row r="26" spans="1:8" ht="12" customHeight="1">
      <c r="A26" s="2" t="str">
        <f>"Feb "&amp;RIGHT(A6,4)+1</f>
        <v>Feb 2012</v>
      </c>
      <c r="B26" s="11">
        <v>361592003</v>
      </c>
      <c r="C26" s="11">
        <v>570456796</v>
      </c>
      <c r="D26" s="11">
        <v>29666721</v>
      </c>
      <c r="E26" s="16">
        <v>19.2288</v>
      </c>
      <c r="F26" s="11">
        <v>25038675</v>
      </c>
      <c r="G26" s="11">
        <v>27423922</v>
      </c>
      <c r="H26" s="11">
        <v>1506671</v>
      </c>
    </row>
    <row r="27" spans="1:8" ht="12" customHeight="1">
      <c r="A27" s="2" t="str">
        <f>"Mar "&amp;RIGHT(A6,4)+1</f>
        <v>Mar 2012</v>
      </c>
      <c r="B27" s="11">
        <v>364406889</v>
      </c>
      <c r="C27" s="11">
        <v>579502169</v>
      </c>
      <c r="D27" s="11">
        <v>29428912</v>
      </c>
      <c r="E27" s="16">
        <v>19.691600000000001</v>
      </c>
      <c r="F27" s="11">
        <v>26106672</v>
      </c>
      <c r="G27" s="11">
        <v>28903993</v>
      </c>
      <c r="H27" s="11">
        <v>1550191</v>
      </c>
    </row>
    <row r="28" spans="1:8" ht="12" customHeight="1">
      <c r="A28" s="2" t="str">
        <f>"Apr "&amp;RIGHT(A6,4)+1</f>
        <v>Apr 2012</v>
      </c>
      <c r="B28" s="11" t="s">
        <v>397</v>
      </c>
      <c r="C28" s="11" t="s">
        <v>397</v>
      </c>
      <c r="D28" s="11" t="s">
        <v>397</v>
      </c>
      <c r="E28" s="16" t="s">
        <v>397</v>
      </c>
      <c r="F28" s="11" t="s">
        <v>397</v>
      </c>
      <c r="G28" s="11" t="s">
        <v>397</v>
      </c>
      <c r="H28" s="11" t="s">
        <v>397</v>
      </c>
    </row>
    <row r="29" spans="1:8" ht="12" customHeight="1">
      <c r="A29" s="2" t="str">
        <f>"May "&amp;RIGHT(A6,4)+1</f>
        <v>May 2012</v>
      </c>
      <c r="B29" s="11" t="s">
        <v>397</v>
      </c>
      <c r="C29" s="11" t="s">
        <v>397</v>
      </c>
      <c r="D29" s="11" t="s">
        <v>397</v>
      </c>
      <c r="E29" s="16" t="s">
        <v>397</v>
      </c>
      <c r="F29" s="11" t="s">
        <v>397</v>
      </c>
      <c r="G29" s="11" t="s">
        <v>397</v>
      </c>
      <c r="H29" s="11" t="s">
        <v>397</v>
      </c>
    </row>
    <row r="30" spans="1:8" ht="12" customHeight="1">
      <c r="A30" s="2" t="str">
        <f>"Jun "&amp;RIGHT(A6,4)+1</f>
        <v>Jun 2012</v>
      </c>
      <c r="B30" s="11" t="s">
        <v>397</v>
      </c>
      <c r="C30" s="11" t="s">
        <v>397</v>
      </c>
      <c r="D30" s="11" t="s">
        <v>397</v>
      </c>
      <c r="E30" s="16" t="s">
        <v>397</v>
      </c>
      <c r="F30" s="11" t="s">
        <v>397</v>
      </c>
      <c r="G30" s="11" t="s">
        <v>397</v>
      </c>
      <c r="H30" s="11" t="s">
        <v>397</v>
      </c>
    </row>
    <row r="31" spans="1:8" ht="12" customHeight="1">
      <c r="A31" s="2" t="str">
        <f>"Jul "&amp;RIGHT(A6,4)+1</f>
        <v>Jul 2012</v>
      </c>
      <c r="B31" s="11" t="s">
        <v>397</v>
      </c>
      <c r="C31" s="11" t="s">
        <v>397</v>
      </c>
      <c r="D31" s="11" t="s">
        <v>397</v>
      </c>
      <c r="E31" s="16" t="s">
        <v>397</v>
      </c>
      <c r="F31" s="11" t="s">
        <v>397</v>
      </c>
      <c r="G31" s="11" t="s">
        <v>397</v>
      </c>
      <c r="H31" s="11" t="s">
        <v>397</v>
      </c>
    </row>
    <row r="32" spans="1:8" ht="12" customHeight="1">
      <c r="A32" s="2" t="str">
        <f>"Aug "&amp;RIGHT(A6,4)+1</f>
        <v>Aug 2012</v>
      </c>
      <c r="B32" s="11" t="s">
        <v>397</v>
      </c>
      <c r="C32" s="11" t="s">
        <v>397</v>
      </c>
      <c r="D32" s="11" t="s">
        <v>397</v>
      </c>
      <c r="E32" s="16" t="s">
        <v>397</v>
      </c>
      <c r="F32" s="11" t="s">
        <v>397</v>
      </c>
      <c r="G32" s="11" t="s">
        <v>397</v>
      </c>
      <c r="H32" s="11" t="s">
        <v>397</v>
      </c>
    </row>
    <row r="33" spans="1:8" ht="12" customHeight="1">
      <c r="A33" s="2" t="str">
        <f>"Sep "&amp;RIGHT(A6,4)+1</f>
        <v>Sep 2012</v>
      </c>
      <c r="B33" s="11" t="s">
        <v>397</v>
      </c>
      <c r="C33" s="11" t="s">
        <v>397</v>
      </c>
      <c r="D33" s="11" t="s">
        <v>397</v>
      </c>
      <c r="E33" s="16" t="s">
        <v>397</v>
      </c>
      <c r="F33" s="11" t="s">
        <v>397</v>
      </c>
      <c r="G33" s="11" t="s">
        <v>397</v>
      </c>
      <c r="H33" s="11" t="s">
        <v>397</v>
      </c>
    </row>
    <row r="34" spans="1:8" ht="12" customHeight="1">
      <c r="A34" s="12" t="s">
        <v>57</v>
      </c>
      <c r="B34" s="13">
        <v>2042408162</v>
      </c>
      <c r="C34" s="13">
        <v>3243542715</v>
      </c>
      <c r="D34" s="13">
        <v>29634764.333299998</v>
      </c>
      <c r="E34" s="17">
        <v>109.42400000000001</v>
      </c>
      <c r="F34" s="13">
        <v>136592098</v>
      </c>
      <c r="G34" s="13">
        <v>148809857</v>
      </c>
      <c r="H34" s="13">
        <v>1444437.6666999999</v>
      </c>
    </row>
    <row r="35" spans="1:8" ht="12" customHeight="1">
      <c r="A35" s="14" t="str">
        <f>"Total "&amp;MID(A20,7,LEN(A20)-13)&amp;" Months"</f>
        <v>Total 6 Months</v>
      </c>
      <c r="B35" s="15">
        <v>2042408162</v>
      </c>
      <c r="C35" s="15">
        <v>3243542715</v>
      </c>
      <c r="D35" s="15">
        <v>29634764.333299998</v>
      </c>
      <c r="E35" s="18">
        <v>109.42400000000001</v>
      </c>
      <c r="F35" s="15">
        <v>136592098</v>
      </c>
      <c r="G35" s="15">
        <v>148809857</v>
      </c>
      <c r="H35" s="15">
        <v>1444437.6666999999</v>
      </c>
    </row>
    <row r="36" spans="1:8" ht="12" customHeight="1">
      <c r="A36" s="33"/>
      <c r="B36" s="33"/>
      <c r="C36" s="33"/>
      <c r="D36" s="33"/>
      <c r="E36" s="33"/>
      <c r="F36" s="33"/>
      <c r="G36" s="33"/>
      <c r="H36" s="33"/>
    </row>
    <row r="37" spans="1:8" ht="69.95" customHeight="1">
      <c r="A37" s="53" t="s">
        <v>88</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3">
    <mergeCell ref="H3:H4"/>
    <mergeCell ref="B5:H5"/>
    <mergeCell ref="A36:H36"/>
    <mergeCell ref="A37:H37"/>
    <mergeCell ref="A1:G1"/>
    <mergeCell ref="A2:G2"/>
    <mergeCell ref="A3:A4"/>
    <mergeCell ref="B3:B4"/>
    <mergeCell ref="C3:C4"/>
    <mergeCell ref="D3:D4"/>
    <mergeCell ref="E3:E4"/>
    <mergeCell ref="F3:F4"/>
    <mergeCell ref="G3:G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J200"/>
  <sheetViews>
    <sheetView showGridLines="0" workbookViewId="0">
      <pane activePane="bottomRight" state="frozen"/>
      <selection sqref="A1:I1"/>
    </sheetView>
  </sheetViews>
  <sheetFormatPr defaultRowHeight="12.75"/>
  <cols>
    <col min="1" max="10" width="11.42578125" customWidth="1"/>
  </cols>
  <sheetData>
    <row r="1" spans="1:10" ht="12" customHeight="1">
      <c r="A1" s="42" t="s">
        <v>394</v>
      </c>
      <c r="B1" s="42"/>
      <c r="C1" s="42"/>
      <c r="D1" s="42"/>
      <c r="E1" s="42"/>
      <c r="F1" s="42"/>
      <c r="G1" s="42"/>
      <c r="H1" s="42"/>
      <c r="I1" s="42"/>
      <c r="J1" s="2" t="s">
        <v>395</v>
      </c>
    </row>
    <row r="2" spans="1:10" ht="12" customHeight="1">
      <c r="A2" s="44" t="s">
        <v>89</v>
      </c>
      <c r="B2" s="44"/>
      <c r="C2" s="44"/>
      <c r="D2" s="44"/>
      <c r="E2" s="44"/>
      <c r="F2" s="44"/>
      <c r="G2" s="44"/>
      <c r="H2" s="44"/>
      <c r="I2" s="44"/>
      <c r="J2" s="1"/>
    </row>
    <row r="3" spans="1:10" ht="24" customHeight="1">
      <c r="A3" s="46" t="s">
        <v>52</v>
      </c>
      <c r="B3" s="48" t="s">
        <v>90</v>
      </c>
      <c r="C3" s="54"/>
      <c r="D3" s="49"/>
      <c r="E3" s="48" t="s">
        <v>216</v>
      </c>
      <c r="F3" s="54"/>
      <c r="G3" s="49"/>
      <c r="H3" s="38" t="s">
        <v>218</v>
      </c>
      <c r="I3" s="38" t="s">
        <v>219</v>
      </c>
      <c r="J3" s="40" t="s">
        <v>60</v>
      </c>
    </row>
    <row r="4" spans="1:10" ht="24" customHeight="1">
      <c r="A4" s="47"/>
      <c r="B4" s="10" t="s">
        <v>81</v>
      </c>
      <c r="C4" s="10" t="s">
        <v>82</v>
      </c>
      <c r="D4" s="10" t="s">
        <v>57</v>
      </c>
      <c r="E4" s="10" t="s">
        <v>91</v>
      </c>
      <c r="F4" s="10" t="s">
        <v>217</v>
      </c>
      <c r="G4" s="10" t="s">
        <v>57</v>
      </c>
      <c r="H4" s="39"/>
      <c r="I4" s="39"/>
      <c r="J4" s="41"/>
    </row>
    <row r="5" spans="1:10" ht="12" customHeight="1">
      <c r="A5" s="1"/>
      <c r="B5" s="33" t="str">
        <f>REPT("-",108)&amp;" Dollars "&amp;REPT("-",108)</f>
        <v>------------------------------------------------------------------------------------------------------------ Dollars ------------------------------------------------------------------------------------------------------------</v>
      </c>
      <c r="C5" s="33"/>
      <c r="D5" s="33"/>
      <c r="E5" s="33"/>
      <c r="F5" s="33"/>
      <c r="G5" s="33"/>
      <c r="H5" s="33"/>
      <c r="I5" s="33"/>
      <c r="J5" s="33"/>
    </row>
    <row r="6" spans="1:10" ht="12" customHeight="1">
      <c r="A6" s="3" t="s">
        <v>396</v>
      </c>
    </row>
    <row r="7" spans="1:10" ht="12" customHeight="1">
      <c r="A7" s="2" t="str">
        <f>"Oct "&amp;RIGHT(A6,4)-1</f>
        <v>Oct 2010</v>
      </c>
      <c r="B7" s="11">
        <v>844665043.86000001</v>
      </c>
      <c r="C7" s="11">
        <v>103627629.01000001</v>
      </c>
      <c r="D7" s="11">
        <v>948292672.87</v>
      </c>
      <c r="E7" s="11">
        <v>153945947.24000001</v>
      </c>
      <c r="F7" s="11">
        <v>6887975.7599999998</v>
      </c>
      <c r="G7" s="11">
        <v>160833923</v>
      </c>
      <c r="H7" s="11">
        <v>1109126595.8699999</v>
      </c>
      <c r="I7" s="11">
        <v>125624935.60250001</v>
      </c>
      <c r="J7" s="11">
        <v>1234751531.4725001</v>
      </c>
    </row>
    <row r="8" spans="1:10" ht="12" customHeight="1">
      <c r="A8" s="2" t="str">
        <f>"Nov "&amp;RIGHT(A6,4)-1</f>
        <v>Nov 2010</v>
      </c>
      <c r="B8" s="11">
        <v>762009427</v>
      </c>
      <c r="C8" s="11">
        <v>93733659.969999999</v>
      </c>
      <c r="D8" s="11">
        <v>855743086.97000003</v>
      </c>
      <c r="E8" s="11">
        <v>138521257.74000001</v>
      </c>
      <c r="F8" s="11">
        <v>6106691.5199999996</v>
      </c>
      <c r="G8" s="11">
        <v>144627949.25999999</v>
      </c>
      <c r="H8" s="11">
        <v>1000371036.23</v>
      </c>
      <c r="I8" s="11">
        <v>117416775.66</v>
      </c>
      <c r="J8" s="11">
        <v>1117787811.8900001</v>
      </c>
    </row>
    <row r="9" spans="1:10" ht="12" customHeight="1">
      <c r="A9" s="2" t="str">
        <f>"Dec "&amp;RIGHT(A6,4)-1</f>
        <v>Dec 2010</v>
      </c>
      <c r="B9" s="11">
        <v>578955118.78999996</v>
      </c>
      <c r="C9" s="11">
        <v>71868424.709999993</v>
      </c>
      <c r="D9" s="11">
        <v>650823543.5</v>
      </c>
      <c r="E9" s="11">
        <v>106233425.61</v>
      </c>
      <c r="F9" s="11">
        <v>4597289.4000000004</v>
      </c>
      <c r="G9" s="11">
        <v>110830715.01000001</v>
      </c>
      <c r="H9" s="11">
        <v>761654258.50999999</v>
      </c>
      <c r="I9" s="11">
        <v>58598961.032499999</v>
      </c>
      <c r="J9" s="11">
        <v>820253219.54250002</v>
      </c>
    </row>
    <row r="10" spans="1:10" ht="12" customHeight="1">
      <c r="A10" s="2" t="str">
        <f>"Jan "&amp;RIGHT(A6,4)</f>
        <v>Jan 2011</v>
      </c>
      <c r="B10" s="11">
        <v>759695929.88</v>
      </c>
      <c r="C10" s="11">
        <v>93109152.439999998</v>
      </c>
      <c r="D10" s="11">
        <v>852805082.32000005</v>
      </c>
      <c r="E10" s="11">
        <v>136714259.87</v>
      </c>
      <c r="F10" s="11">
        <v>6075331.9400000004</v>
      </c>
      <c r="G10" s="11">
        <v>142789591.81</v>
      </c>
      <c r="H10" s="11">
        <v>995594674.13</v>
      </c>
      <c r="I10" s="11">
        <v>75057966.155000001</v>
      </c>
      <c r="J10" s="11">
        <v>1070652640.285</v>
      </c>
    </row>
    <row r="11" spans="1:10" ht="12" customHeight="1">
      <c r="A11" s="2" t="str">
        <f>"Feb "&amp;RIGHT(A6,4)</f>
        <v>Feb 2011</v>
      </c>
      <c r="B11" s="11">
        <v>753436357.79999995</v>
      </c>
      <c r="C11" s="11">
        <v>90840684.659999996</v>
      </c>
      <c r="D11" s="11">
        <v>844277042.46000004</v>
      </c>
      <c r="E11" s="11">
        <v>134128588.61</v>
      </c>
      <c r="F11" s="11">
        <v>6016574.8799999999</v>
      </c>
      <c r="G11" s="11">
        <v>140145163.49000001</v>
      </c>
      <c r="H11" s="11">
        <v>984422205.95000005</v>
      </c>
      <c r="I11" s="11">
        <v>78453492.527500004</v>
      </c>
      <c r="J11" s="11">
        <v>1062875698.4775</v>
      </c>
    </row>
    <row r="12" spans="1:10" ht="12" customHeight="1">
      <c r="A12" s="2" t="str">
        <f>"Mar "&amp;RIGHT(A6,4)</f>
        <v>Mar 2011</v>
      </c>
      <c r="B12" s="11">
        <v>895363236.88999999</v>
      </c>
      <c r="C12" s="11">
        <v>107832068.52</v>
      </c>
      <c r="D12" s="11">
        <v>1003195305.41</v>
      </c>
      <c r="E12" s="11">
        <v>159511464.19</v>
      </c>
      <c r="F12" s="11">
        <v>7066289.4000000004</v>
      </c>
      <c r="G12" s="11">
        <v>166577753.59</v>
      </c>
      <c r="H12" s="11">
        <v>1169773059</v>
      </c>
      <c r="I12" s="11">
        <v>99391650.887500003</v>
      </c>
      <c r="J12" s="11">
        <v>1269164709.8875</v>
      </c>
    </row>
    <row r="13" spans="1:10" ht="12" customHeight="1">
      <c r="A13" s="2" t="str">
        <f>"Apr "&amp;RIGHT(A6,4)</f>
        <v>Apr 2011</v>
      </c>
      <c r="B13" s="11">
        <v>759166301.61000001</v>
      </c>
      <c r="C13" s="11">
        <v>90809126.420000002</v>
      </c>
      <c r="D13" s="11">
        <v>849975428.02999997</v>
      </c>
      <c r="E13" s="11">
        <v>135522697.47999999</v>
      </c>
      <c r="F13" s="11">
        <v>5977769.1399999997</v>
      </c>
      <c r="G13" s="11">
        <v>141500466.62</v>
      </c>
      <c r="H13" s="11">
        <v>991475894.64999998</v>
      </c>
      <c r="I13" s="11">
        <v>58274410.460000001</v>
      </c>
      <c r="J13" s="11">
        <v>1049750305.11</v>
      </c>
    </row>
    <row r="14" spans="1:10" ht="12" customHeight="1">
      <c r="A14" s="2" t="str">
        <f>"May "&amp;RIGHT(A6,4)</f>
        <v>May 2011</v>
      </c>
      <c r="B14" s="11">
        <v>852477052.40999997</v>
      </c>
      <c r="C14" s="11">
        <v>100866597.44</v>
      </c>
      <c r="D14" s="11">
        <v>953343649.85000002</v>
      </c>
      <c r="E14" s="11">
        <v>151395582.53999999</v>
      </c>
      <c r="F14" s="11">
        <v>6701403.4000000004</v>
      </c>
      <c r="G14" s="11">
        <v>158096985.94</v>
      </c>
      <c r="H14" s="11">
        <v>1111440635.79</v>
      </c>
      <c r="I14" s="11">
        <v>24537438.9725</v>
      </c>
      <c r="J14" s="11">
        <v>1135978074.7625</v>
      </c>
    </row>
    <row r="15" spans="1:10" ht="12" customHeight="1">
      <c r="A15" s="2" t="str">
        <f>"Jun "&amp;RIGHT(A6,4)</f>
        <v>Jun 2011</v>
      </c>
      <c r="B15" s="11">
        <v>242434807.90000001</v>
      </c>
      <c r="C15" s="11">
        <v>24205527.149999999</v>
      </c>
      <c r="D15" s="11">
        <v>266640335.05000001</v>
      </c>
      <c r="E15" s="11">
        <v>39371615.560000002</v>
      </c>
      <c r="F15" s="11">
        <v>1925507.12</v>
      </c>
      <c r="G15" s="11">
        <v>41297122.68</v>
      </c>
      <c r="H15" s="11">
        <v>307937457.73000002</v>
      </c>
      <c r="I15" s="11">
        <v>20941260.432500001</v>
      </c>
      <c r="J15" s="11">
        <v>328878718.16250002</v>
      </c>
    </row>
    <row r="16" spans="1:10" ht="12" customHeight="1">
      <c r="A16" s="2" t="str">
        <f>"Jul "&amp;RIGHT(A6,4)</f>
        <v>Jul 2011</v>
      </c>
      <c r="B16" s="11">
        <v>40456996.030000001</v>
      </c>
      <c r="C16" s="11">
        <v>1064466.19</v>
      </c>
      <c r="D16" s="11">
        <v>41521462.219999999</v>
      </c>
      <c r="E16" s="11">
        <v>4499184.1900000004</v>
      </c>
      <c r="F16" s="11">
        <v>306369.59999999998</v>
      </c>
      <c r="G16" s="11">
        <v>4805553.79</v>
      </c>
      <c r="H16" s="11">
        <v>46327016.009999998</v>
      </c>
      <c r="I16" s="11">
        <v>78384345.915000007</v>
      </c>
      <c r="J16" s="11">
        <v>124711361.925</v>
      </c>
    </row>
    <row r="17" spans="1:10" ht="12" customHeight="1">
      <c r="A17" s="2" t="str">
        <f>"Aug "&amp;RIGHT(A6,4)</f>
        <v>Aug 2011</v>
      </c>
      <c r="B17" s="11">
        <v>342680118.80000001</v>
      </c>
      <c r="C17" s="11">
        <v>36264183.670000002</v>
      </c>
      <c r="D17" s="11">
        <v>378944302.47000003</v>
      </c>
      <c r="E17" s="11">
        <v>56754709.289999999</v>
      </c>
      <c r="F17" s="11">
        <v>3012334.18</v>
      </c>
      <c r="G17" s="11">
        <v>59767043.469999999</v>
      </c>
      <c r="H17" s="11">
        <v>438711345.94</v>
      </c>
      <c r="I17" s="11">
        <v>111814895.44750001</v>
      </c>
      <c r="J17" s="11">
        <v>550526241.38750005</v>
      </c>
    </row>
    <row r="18" spans="1:10" ht="12" customHeight="1">
      <c r="A18" s="2" t="str">
        <f>"Sep "&amp;RIGHT(A6,4)</f>
        <v>Sep 2011</v>
      </c>
      <c r="B18" s="11">
        <v>910978076.32000005</v>
      </c>
      <c r="C18" s="11">
        <v>110406073.31</v>
      </c>
      <c r="D18" s="11">
        <v>1021384149.63</v>
      </c>
      <c r="E18" s="11">
        <v>158147764.77000001</v>
      </c>
      <c r="F18" s="11">
        <v>7643867.6399999997</v>
      </c>
      <c r="G18" s="11">
        <v>165791632.41</v>
      </c>
      <c r="H18" s="11">
        <v>1187175782.04</v>
      </c>
      <c r="I18" s="11">
        <v>187595106.92750001</v>
      </c>
      <c r="J18" s="11">
        <v>1374770888.9675</v>
      </c>
    </row>
    <row r="19" spans="1:10" ht="12" customHeight="1">
      <c r="A19" s="12" t="s">
        <v>57</v>
      </c>
      <c r="B19" s="13">
        <v>7742318467.29</v>
      </c>
      <c r="C19" s="13">
        <v>924627593.49000001</v>
      </c>
      <c r="D19" s="13">
        <v>8666946060.7800007</v>
      </c>
      <c r="E19" s="13">
        <v>1374746497.0899999</v>
      </c>
      <c r="F19" s="13">
        <v>62317403.979999997</v>
      </c>
      <c r="G19" s="13">
        <v>1437063901.0699999</v>
      </c>
      <c r="H19" s="13">
        <v>10104009961.85</v>
      </c>
      <c r="I19" s="13">
        <v>1036091240.02</v>
      </c>
      <c r="J19" s="13">
        <v>11140101201.870001</v>
      </c>
    </row>
    <row r="20" spans="1:10" ht="12" customHeight="1">
      <c r="A20" s="14" t="s">
        <v>398</v>
      </c>
      <c r="B20" s="15">
        <v>4594125114.2200003</v>
      </c>
      <c r="C20" s="15">
        <v>561011619.30999994</v>
      </c>
      <c r="D20" s="15">
        <v>5155136733.5299997</v>
      </c>
      <c r="E20" s="15">
        <v>829054943.25999999</v>
      </c>
      <c r="F20" s="15">
        <v>36750152.899999999</v>
      </c>
      <c r="G20" s="15">
        <v>865805096.15999997</v>
      </c>
      <c r="H20" s="15">
        <v>6020941829.6899996</v>
      </c>
      <c r="I20" s="15">
        <v>554543781.86500001</v>
      </c>
      <c r="J20" s="15">
        <v>6575485611.5550003</v>
      </c>
    </row>
    <row r="21" spans="1:10" ht="12" customHeight="1">
      <c r="A21" s="3" t="str">
        <f>"FY "&amp;RIGHT(A6,4)+1</f>
        <v>FY 2012</v>
      </c>
    </row>
    <row r="22" spans="1:10" ht="12" customHeight="1">
      <c r="A22" s="2" t="str">
        <f>"Oct "&amp;RIGHT(A6,4)</f>
        <v>Oct 2011</v>
      </c>
      <c r="B22" s="11">
        <v>874349047.09000003</v>
      </c>
      <c r="C22" s="11">
        <v>107889390.04000001</v>
      </c>
      <c r="D22" s="11">
        <v>982238437.13</v>
      </c>
      <c r="E22" s="11">
        <v>152471886.78999999</v>
      </c>
      <c r="F22" s="11">
        <v>7445400.9000000004</v>
      </c>
      <c r="G22" s="11">
        <v>159917287.69</v>
      </c>
      <c r="H22" s="11">
        <v>1142155724.8199999</v>
      </c>
      <c r="I22" s="11">
        <v>169490469.41249999</v>
      </c>
      <c r="J22" s="11">
        <v>1311646194.2325001</v>
      </c>
    </row>
    <row r="23" spans="1:10" ht="12" customHeight="1">
      <c r="A23" s="2" t="str">
        <f>"Nov "&amp;RIGHT(A6,4)</f>
        <v>Nov 2011</v>
      </c>
      <c r="B23" s="11">
        <v>804337922.29999995</v>
      </c>
      <c r="C23" s="11">
        <v>99796629.349999994</v>
      </c>
      <c r="D23" s="11">
        <v>904134551.64999998</v>
      </c>
      <c r="E23" s="11">
        <v>139748089.5</v>
      </c>
      <c r="F23" s="11">
        <v>6766124.2999999998</v>
      </c>
      <c r="G23" s="11">
        <v>146514213.80000001</v>
      </c>
      <c r="H23" s="11">
        <v>1050648765.45</v>
      </c>
      <c r="I23" s="11">
        <v>120469318.685</v>
      </c>
      <c r="J23" s="11">
        <v>1171118084.135</v>
      </c>
    </row>
    <row r="24" spans="1:10" ht="12" customHeight="1">
      <c r="A24" s="2" t="str">
        <f>"Dec "&amp;RIGHT(A6,4)</f>
        <v>Dec 2011</v>
      </c>
      <c r="B24" s="11">
        <v>617376185.63999999</v>
      </c>
      <c r="C24" s="11">
        <v>76725682.980000004</v>
      </c>
      <c r="D24" s="11">
        <v>694101868.62</v>
      </c>
      <c r="E24" s="11">
        <v>108307664.11</v>
      </c>
      <c r="F24" s="11">
        <v>5111196.9000000004</v>
      </c>
      <c r="G24" s="11">
        <v>113418861.01000001</v>
      </c>
      <c r="H24" s="11">
        <v>807520729.63</v>
      </c>
      <c r="I24" s="11">
        <v>141724039.42750001</v>
      </c>
      <c r="J24" s="11">
        <v>949244769.0575</v>
      </c>
    </row>
    <row r="25" spans="1:10" ht="12" customHeight="1">
      <c r="A25" s="2" t="str">
        <f>"Jan "&amp;RIGHT(A6,4)+1</f>
        <v>Jan 2012</v>
      </c>
      <c r="B25" s="11">
        <v>839401799.35000002</v>
      </c>
      <c r="C25" s="11">
        <v>103676858.04000001</v>
      </c>
      <c r="D25" s="11">
        <v>943078657.38999999</v>
      </c>
      <c r="E25" s="11">
        <v>145311194.72</v>
      </c>
      <c r="F25" s="11">
        <v>7005463.2999999998</v>
      </c>
      <c r="G25" s="11">
        <v>152316658.02000001</v>
      </c>
      <c r="H25" s="11">
        <v>1095395315.4100001</v>
      </c>
      <c r="I25" s="11">
        <v>129003989.685</v>
      </c>
      <c r="J25" s="11">
        <v>1224399305.095</v>
      </c>
    </row>
    <row r="26" spans="1:10" ht="12" customHeight="1">
      <c r="A26" s="2" t="str">
        <f>"Feb "&amp;RIGHT(A6,4)+1</f>
        <v>Feb 2012</v>
      </c>
      <c r="B26" s="11">
        <v>872007757.25</v>
      </c>
      <c r="C26" s="11">
        <v>105393773.53</v>
      </c>
      <c r="D26" s="11">
        <v>977401530.77999997</v>
      </c>
      <c r="E26" s="11">
        <v>148749542.05000001</v>
      </c>
      <c r="F26" s="11">
        <v>7231840.0599999996</v>
      </c>
      <c r="G26" s="11">
        <v>155981382.11000001</v>
      </c>
      <c r="H26" s="11">
        <v>1133382912.8900001</v>
      </c>
      <c r="I26" s="11">
        <v>92476009.474999994</v>
      </c>
      <c r="J26" s="11">
        <v>1225858922.365</v>
      </c>
    </row>
    <row r="27" spans="1:10" ht="12" customHeight="1">
      <c r="A27" s="2" t="str">
        <f>"Mar "&amp;RIGHT(A6,4)+1</f>
        <v>Mar 2012</v>
      </c>
      <c r="B27" s="11">
        <v>888722247.5</v>
      </c>
      <c r="C27" s="11">
        <v>106009154.43000001</v>
      </c>
      <c r="D27" s="11">
        <v>994731401.92999995</v>
      </c>
      <c r="E27" s="11">
        <v>151093115.34999999</v>
      </c>
      <c r="F27" s="11">
        <v>7288137.7800000003</v>
      </c>
      <c r="G27" s="11">
        <v>158381253.13</v>
      </c>
      <c r="H27" s="11">
        <v>1153112655.0599999</v>
      </c>
      <c r="I27" s="11">
        <v>68876841.837500006</v>
      </c>
      <c r="J27" s="11">
        <v>1221989496.8975</v>
      </c>
    </row>
    <row r="28" spans="1:10" ht="12" customHeight="1">
      <c r="A28" s="2" t="str">
        <f>"Apr "&amp;RIGHT(A6,4)+1</f>
        <v>Apr 2012</v>
      </c>
      <c r="B28" s="11" t="s">
        <v>397</v>
      </c>
      <c r="C28" s="11" t="s">
        <v>397</v>
      </c>
      <c r="D28" s="11" t="s">
        <v>397</v>
      </c>
      <c r="E28" s="11" t="s">
        <v>397</v>
      </c>
      <c r="F28" s="11" t="s">
        <v>397</v>
      </c>
      <c r="G28" s="11" t="s">
        <v>397</v>
      </c>
      <c r="H28" s="11" t="s">
        <v>397</v>
      </c>
      <c r="I28" s="11" t="s">
        <v>397</v>
      </c>
      <c r="J28" s="11" t="s">
        <v>397</v>
      </c>
    </row>
    <row r="29" spans="1:10" ht="12" customHeight="1">
      <c r="A29" s="2" t="str">
        <f>"May "&amp;RIGHT(A6,4)+1</f>
        <v>May 2012</v>
      </c>
      <c r="B29" s="11" t="s">
        <v>397</v>
      </c>
      <c r="C29" s="11" t="s">
        <v>397</v>
      </c>
      <c r="D29" s="11" t="s">
        <v>397</v>
      </c>
      <c r="E29" s="11" t="s">
        <v>397</v>
      </c>
      <c r="F29" s="11" t="s">
        <v>397</v>
      </c>
      <c r="G29" s="11" t="s">
        <v>397</v>
      </c>
      <c r="H29" s="11" t="s">
        <v>397</v>
      </c>
      <c r="I29" s="11" t="s">
        <v>397</v>
      </c>
      <c r="J29" s="11" t="s">
        <v>397</v>
      </c>
    </row>
    <row r="30" spans="1:10" ht="12" customHeight="1">
      <c r="A30" s="2" t="str">
        <f>"Jun "&amp;RIGHT(A6,4)+1</f>
        <v>Jun 2012</v>
      </c>
      <c r="B30" s="11" t="s">
        <v>397</v>
      </c>
      <c r="C30" s="11" t="s">
        <v>397</v>
      </c>
      <c r="D30" s="11" t="s">
        <v>397</v>
      </c>
      <c r="E30" s="11" t="s">
        <v>397</v>
      </c>
      <c r="F30" s="11" t="s">
        <v>397</v>
      </c>
      <c r="G30" s="11" t="s">
        <v>397</v>
      </c>
      <c r="H30" s="11" t="s">
        <v>397</v>
      </c>
      <c r="I30" s="11" t="s">
        <v>397</v>
      </c>
      <c r="J30" s="11" t="s">
        <v>397</v>
      </c>
    </row>
    <row r="31" spans="1:10" ht="12" customHeight="1">
      <c r="A31" s="2" t="str">
        <f>"Jul "&amp;RIGHT(A6,4)+1</f>
        <v>Jul 2012</v>
      </c>
      <c r="B31" s="11" t="s">
        <v>397</v>
      </c>
      <c r="C31" s="11" t="s">
        <v>397</v>
      </c>
      <c r="D31" s="11" t="s">
        <v>397</v>
      </c>
      <c r="E31" s="11" t="s">
        <v>397</v>
      </c>
      <c r="F31" s="11" t="s">
        <v>397</v>
      </c>
      <c r="G31" s="11" t="s">
        <v>397</v>
      </c>
      <c r="H31" s="11" t="s">
        <v>397</v>
      </c>
      <c r="I31" s="11" t="s">
        <v>397</v>
      </c>
      <c r="J31" s="11" t="s">
        <v>397</v>
      </c>
    </row>
    <row r="32" spans="1:10" ht="12" customHeight="1">
      <c r="A32" s="2" t="str">
        <f>"Aug "&amp;RIGHT(A6,4)+1</f>
        <v>Aug 2012</v>
      </c>
      <c r="B32" s="11" t="s">
        <v>397</v>
      </c>
      <c r="C32" s="11" t="s">
        <v>397</v>
      </c>
      <c r="D32" s="11" t="s">
        <v>397</v>
      </c>
      <c r="E32" s="11" t="s">
        <v>397</v>
      </c>
      <c r="F32" s="11" t="s">
        <v>397</v>
      </c>
      <c r="G32" s="11" t="s">
        <v>397</v>
      </c>
      <c r="H32" s="11" t="s">
        <v>397</v>
      </c>
      <c r="I32" s="11" t="s">
        <v>397</v>
      </c>
      <c r="J32" s="11" t="s">
        <v>397</v>
      </c>
    </row>
    <row r="33" spans="1:10" ht="12" customHeight="1">
      <c r="A33" s="2" t="str">
        <f>"Sep "&amp;RIGHT(A6,4)+1</f>
        <v>Sep 2012</v>
      </c>
      <c r="B33" s="11" t="s">
        <v>397</v>
      </c>
      <c r="C33" s="11" t="s">
        <v>397</v>
      </c>
      <c r="D33" s="11" t="s">
        <v>397</v>
      </c>
      <c r="E33" s="11" t="s">
        <v>397</v>
      </c>
      <c r="F33" s="11" t="s">
        <v>397</v>
      </c>
      <c r="G33" s="11" t="s">
        <v>397</v>
      </c>
      <c r="H33" s="11" t="s">
        <v>397</v>
      </c>
      <c r="I33" s="11" t="s">
        <v>397</v>
      </c>
      <c r="J33" s="11" t="s">
        <v>397</v>
      </c>
    </row>
    <row r="34" spans="1:10" ht="12" customHeight="1">
      <c r="A34" s="12" t="s">
        <v>57</v>
      </c>
      <c r="B34" s="13">
        <v>4896194959.1300001</v>
      </c>
      <c r="C34" s="13">
        <v>599491488.37</v>
      </c>
      <c r="D34" s="13">
        <v>5495686447.5</v>
      </c>
      <c r="E34" s="13">
        <v>845681492.51999998</v>
      </c>
      <c r="F34" s="13">
        <v>40848163.240000002</v>
      </c>
      <c r="G34" s="13">
        <v>886529655.75999999</v>
      </c>
      <c r="H34" s="13">
        <v>6382216103.2600002</v>
      </c>
      <c r="I34" s="13">
        <v>722040668.52250004</v>
      </c>
      <c r="J34" s="13">
        <v>7104256771.7825003</v>
      </c>
    </row>
    <row r="35" spans="1:10" ht="12" customHeight="1">
      <c r="A35" s="14" t="str">
        <f>"Total "&amp;MID(A20,7,LEN(A20)-13)&amp;" Months"</f>
        <v>Total 6 Months</v>
      </c>
      <c r="B35" s="15">
        <v>4896194959.1300001</v>
      </c>
      <c r="C35" s="15">
        <v>599491488.37</v>
      </c>
      <c r="D35" s="15">
        <v>5495686447.5</v>
      </c>
      <c r="E35" s="15">
        <v>845681492.51999998</v>
      </c>
      <c r="F35" s="15">
        <v>40848163.240000002</v>
      </c>
      <c r="G35" s="15">
        <v>886529655.75999999</v>
      </c>
      <c r="H35" s="15">
        <v>6382216103.2600002</v>
      </c>
      <c r="I35" s="15">
        <v>722040668.52250004</v>
      </c>
      <c r="J35" s="15">
        <v>7104256771.7825003</v>
      </c>
    </row>
    <row r="36" spans="1:10" ht="12" customHeight="1">
      <c r="A36" s="33"/>
      <c r="B36" s="33"/>
      <c r="C36" s="33"/>
      <c r="D36" s="33"/>
      <c r="E36" s="33"/>
      <c r="F36" s="33"/>
      <c r="G36" s="33"/>
      <c r="H36" s="33"/>
      <c r="I36" s="33"/>
      <c r="J36" s="33"/>
    </row>
    <row r="37" spans="1:10" ht="69.95" customHeight="1">
      <c r="A37" s="53" t="s">
        <v>379</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J3:J4"/>
    <mergeCell ref="B5:J5"/>
    <mergeCell ref="A36:J36"/>
    <mergeCell ref="A37:J37"/>
    <mergeCell ref="A1:I1"/>
    <mergeCell ref="A2:I2"/>
    <mergeCell ref="A3:A4"/>
    <mergeCell ref="B3:D3"/>
    <mergeCell ref="E3:G3"/>
    <mergeCell ref="H3:H4"/>
    <mergeCell ref="I3:I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394</v>
      </c>
      <c r="B1" s="42"/>
      <c r="C1" s="42"/>
      <c r="D1" s="42"/>
      <c r="E1" s="42"/>
      <c r="F1" s="42"/>
      <c r="G1" s="42"/>
      <c r="H1" s="42"/>
      <c r="I1" s="2" t="s">
        <v>395</v>
      </c>
    </row>
    <row r="2" spans="1:9" ht="12" customHeight="1">
      <c r="A2" s="44" t="s">
        <v>92</v>
      </c>
      <c r="B2" s="44"/>
      <c r="C2" s="44"/>
      <c r="D2" s="44"/>
      <c r="E2" s="44"/>
      <c r="F2" s="44"/>
      <c r="G2" s="44"/>
      <c r="H2" s="44"/>
      <c r="I2" s="1"/>
    </row>
    <row r="3" spans="1:9" ht="24" customHeight="1">
      <c r="A3" s="46" t="s">
        <v>52</v>
      </c>
      <c r="B3" s="48" t="s">
        <v>210</v>
      </c>
      <c r="C3" s="54"/>
      <c r="D3" s="54"/>
      <c r="E3" s="49"/>
      <c r="F3" s="48" t="s">
        <v>93</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REPT("-",90)&amp;" Number "&amp;REPT("-",90)</f>
        <v>------------------------------------------------------------------------------------------ Number ------------------------------------------------------------------------------------------</v>
      </c>
      <c r="C5" s="33"/>
      <c r="D5" s="33"/>
      <c r="E5" s="33"/>
      <c r="F5" s="33"/>
      <c r="G5" s="33"/>
      <c r="H5" s="33"/>
      <c r="I5" s="33"/>
    </row>
    <row r="6" spans="1:9" ht="12" customHeight="1">
      <c r="A6" s="3" t="s">
        <v>396</v>
      </c>
    </row>
    <row r="7" spans="1:9" ht="12" customHeight="1">
      <c r="A7" s="2" t="str">
        <f>"Oct "&amp;RIGHT(A6,4)-1</f>
        <v>Oct 2010</v>
      </c>
      <c r="B7" s="11">
        <v>9173346.4127999991</v>
      </c>
      <c r="C7" s="11">
        <v>984300.19030000002</v>
      </c>
      <c r="D7" s="11">
        <v>2113662.9981</v>
      </c>
      <c r="E7" s="11">
        <v>12271309.6011</v>
      </c>
      <c r="F7" s="11">
        <v>169134080</v>
      </c>
      <c r="G7" s="11">
        <v>18148089</v>
      </c>
      <c r="H7" s="11">
        <v>38970778</v>
      </c>
      <c r="I7" s="11">
        <v>226252947</v>
      </c>
    </row>
    <row r="8" spans="1:9" ht="12" customHeight="1">
      <c r="A8" s="2" t="str">
        <f>"Nov "&amp;RIGHT(A6,4)-1</f>
        <v>Nov 2010</v>
      </c>
      <c r="B8" s="11">
        <v>9314092.9820000008</v>
      </c>
      <c r="C8" s="11">
        <v>999658.31960000005</v>
      </c>
      <c r="D8" s="11">
        <v>2071717.9543000001</v>
      </c>
      <c r="E8" s="11">
        <v>12385469.255899999</v>
      </c>
      <c r="F8" s="11">
        <v>154959893</v>
      </c>
      <c r="G8" s="11">
        <v>16631458</v>
      </c>
      <c r="H8" s="11">
        <v>34467467</v>
      </c>
      <c r="I8" s="11">
        <v>206058818</v>
      </c>
    </row>
    <row r="9" spans="1:9" ht="12" customHeight="1">
      <c r="A9" s="2" t="str">
        <f>"Dec "&amp;RIGHT(A6,4)-1</f>
        <v>Dec 2010</v>
      </c>
      <c r="B9" s="11">
        <v>8982574.3420000002</v>
      </c>
      <c r="C9" s="11">
        <v>966232.26049999997</v>
      </c>
      <c r="D9" s="11">
        <v>1961770.5281</v>
      </c>
      <c r="E9" s="11">
        <v>11910577.1307</v>
      </c>
      <c r="F9" s="11">
        <v>114557987</v>
      </c>
      <c r="G9" s="11">
        <v>12322706</v>
      </c>
      <c r="H9" s="11">
        <v>25019162</v>
      </c>
      <c r="I9" s="11">
        <v>151899855</v>
      </c>
    </row>
    <row r="10" spans="1:9" ht="12" customHeight="1">
      <c r="A10" s="2" t="str">
        <f>"Jan "&amp;RIGHT(A6,4)</f>
        <v>Jan 2011</v>
      </c>
      <c r="B10" s="11">
        <v>8787384.0362999998</v>
      </c>
      <c r="C10" s="11">
        <v>937649.02139999997</v>
      </c>
      <c r="D10" s="11">
        <v>1867046.7693</v>
      </c>
      <c r="E10" s="11">
        <v>11592079.827</v>
      </c>
      <c r="F10" s="11">
        <v>146177145</v>
      </c>
      <c r="G10" s="11">
        <v>15597686</v>
      </c>
      <c r="H10" s="11">
        <v>31058113</v>
      </c>
      <c r="I10" s="11">
        <v>192832944</v>
      </c>
    </row>
    <row r="11" spans="1:9" ht="12" customHeight="1">
      <c r="A11" s="2" t="str">
        <f>"Feb "&amp;RIGHT(A6,4)</f>
        <v>Feb 2011</v>
      </c>
      <c r="B11" s="11">
        <v>9012582.7327999994</v>
      </c>
      <c r="C11" s="11">
        <v>954871.71109999996</v>
      </c>
      <c r="D11" s="11">
        <v>1908797.9835000001</v>
      </c>
      <c r="E11" s="11">
        <v>11876252.4275</v>
      </c>
      <c r="F11" s="11">
        <v>146879776</v>
      </c>
      <c r="G11" s="11">
        <v>15561726</v>
      </c>
      <c r="H11" s="11">
        <v>31108044</v>
      </c>
      <c r="I11" s="11">
        <v>193549546</v>
      </c>
    </row>
    <row r="12" spans="1:9" ht="12" customHeight="1">
      <c r="A12" s="2" t="str">
        <f>"Mar "&amp;RIGHT(A6,4)</f>
        <v>Mar 2011</v>
      </c>
      <c r="B12" s="11">
        <v>9329412.2456</v>
      </c>
      <c r="C12" s="11">
        <v>997437.49899999995</v>
      </c>
      <c r="D12" s="11">
        <v>2037061.7975999999</v>
      </c>
      <c r="E12" s="11">
        <v>12363911.542199999</v>
      </c>
      <c r="F12" s="11">
        <v>178742452</v>
      </c>
      <c r="G12" s="11">
        <v>19109931</v>
      </c>
      <c r="H12" s="11">
        <v>39028120</v>
      </c>
      <c r="I12" s="11">
        <v>236880503</v>
      </c>
    </row>
    <row r="13" spans="1:9" ht="12" customHeight="1">
      <c r="A13" s="2" t="str">
        <f>"Apr "&amp;RIGHT(A6,4)</f>
        <v>Apr 2011</v>
      </c>
      <c r="B13" s="11">
        <v>9330119.5592999998</v>
      </c>
      <c r="C13" s="11">
        <v>988757.19019999995</v>
      </c>
      <c r="D13" s="11">
        <v>2035343.3149000001</v>
      </c>
      <c r="E13" s="11">
        <v>12354220.0645</v>
      </c>
      <c r="F13" s="11">
        <v>155710028</v>
      </c>
      <c r="G13" s="11">
        <v>16501333</v>
      </c>
      <c r="H13" s="11">
        <v>33967771</v>
      </c>
      <c r="I13" s="11">
        <v>206179132</v>
      </c>
    </row>
    <row r="14" spans="1:9" ht="12" customHeight="1">
      <c r="A14" s="2" t="str">
        <f>"May "&amp;RIGHT(A6,4)</f>
        <v>May 2011</v>
      </c>
      <c r="B14" s="11">
        <v>9378684.6151999999</v>
      </c>
      <c r="C14" s="11">
        <v>981433.22080000001</v>
      </c>
      <c r="D14" s="11">
        <v>1985465.7668999999</v>
      </c>
      <c r="E14" s="11">
        <v>12345583.6028</v>
      </c>
      <c r="F14" s="11">
        <v>176809666</v>
      </c>
      <c r="G14" s="11">
        <v>18502262</v>
      </c>
      <c r="H14" s="11">
        <v>37430573</v>
      </c>
      <c r="I14" s="11">
        <v>232742501</v>
      </c>
    </row>
    <row r="15" spans="1:9" ht="12" customHeight="1">
      <c r="A15" s="2" t="str">
        <f>"Jun "&amp;RIGHT(A6,4)</f>
        <v>Jun 2011</v>
      </c>
      <c r="B15" s="11">
        <v>4984542.3357999995</v>
      </c>
      <c r="C15" s="11">
        <v>450013.2758</v>
      </c>
      <c r="D15" s="11">
        <v>818635.32700000005</v>
      </c>
      <c r="E15" s="11">
        <v>6253190.9386</v>
      </c>
      <c r="F15" s="11">
        <v>51076184</v>
      </c>
      <c r="G15" s="11">
        <v>4611248</v>
      </c>
      <c r="H15" s="11">
        <v>8388487</v>
      </c>
      <c r="I15" s="11">
        <v>64075919</v>
      </c>
    </row>
    <row r="16" spans="1:9" ht="12" customHeight="1">
      <c r="A16" s="2" t="str">
        <f>"Jul "&amp;RIGHT(A6,4)</f>
        <v>Jul 2011</v>
      </c>
      <c r="B16" s="11">
        <v>553241.06869999995</v>
      </c>
      <c r="C16" s="11">
        <v>16622.689399999999</v>
      </c>
      <c r="D16" s="11">
        <v>38383.275500000003</v>
      </c>
      <c r="E16" s="11">
        <v>608247.03359999997</v>
      </c>
      <c r="F16" s="11">
        <v>9749213</v>
      </c>
      <c r="G16" s="11">
        <v>292925</v>
      </c>
      <c r="H16" s="11">
        <v>676390</v>
      </c>
      <c r="I16" s="11">
        <v>10718528</v>
      </c>
    </row>
    <row r="17" spans="1:9" ht="12" customHeight="1">
      <c r="A17" s="2" t="str">
        <f>"Aug "&amp;RIGHT(A6,4)</f>
        <v>Aug 2011</v>
      </c>
      <c r="B17" s="11">
        <v>5783374.0040999996</v>
      </c>
      <c r="C17" s="11">
        <v>521427.29460000002</v>
      </c>
      <c r="D17" s="11">
        <v>1235986.1876999999</v>
      </c>
      <c r="E17" s="11">
        <v>7540787.4863999998</v>
      </c>
      <c r="F17" s="11">
        <v>67839796</v>
      </c>
      <c r="G17" s="11">
        <v>6116416</v>
      </c>
      <c r="H17" s="11">
        <v>14498293</v>
      </c>
      <c r="I17" s="11">
        <v>88454505</v>
      </c>
    </row>
    <row r="18" spans="1:9" ht="12" customHeight="1">
      <c r="A18" s="2" t="str">
        <f>"Sep "&amp;RIGHT(A6,4)</f>
        <v>Sep 2011</v>
      </c>
      <c r="B18" s="11">
        <v>9449884.1492999997</v>
      </c>
      <c r="C18" s="11">
        <v>987405.98510000005</v>
      </c>
      <c r="D18" s="11">
        <v>2038578.2581</v>
      </c>
      <c r="E18" s="11">
        <v>12475868.3925</v>
      </c>
      <c r="F18" s="11">
        <v>180616367</v>
      </c>
      <c r="G18" s="11">
        <v>18872367</v>
      </c>
      <c r="H18" s="11">
        <v>38963504</v>
      </c>
      <c r="I18" s="11">
        <v>238452238</v>
      </c>
    </row>
    <row r="19" spans="1:9" ht="12" customHeight="1">
      <c r="A19" s="12" t="s">
        <v>57</v>
      </c>
      <c r="B19" s="13">
        <v>9195342.3417000007</v>
      </c>
      <c r="C19" s="13">
        <v>977527.26639999996</v>
      </c>
      <c r="D19" s="13">
        <v>2002160.5967999999</v>
      </c>
      <c r="E19" s="13">
        <v>12175030.2049</v>
      </c>
      <c r="F19" s="13">
        <v>1552252587</v>
      </c>
      <c r="G19" s="13">
        <v>162268147</v>
      </c>
      <c r="H19" s="13">
        <v>333576702</v>
      </c>
      <c r="I19" s="13">
        <v>2048097436</v>
      </c>
    </row>
    <row r="20" spans="1:9" ht="12" customHeight="1">
      <c r="A20" s="14" t="s">
        <v>398</v>
      </c>
      <c r="B20" s="15">
        <v>9099898.7918999996</v>
      </c>
      <c r="C20" s="15">
        <v>973358.16700000002</v>
      </c>
      <c r="D20" s="15">
        <v>1993343.0052</v>
      </c>
      <c r="E20" s="15">
        <v>12066599.9641</v>
      </c>
      <c r="F20" s="15">
        <v>910451333</v>
      </c>
      <c r="G20" s="15">
        <v>97371596</v>
      </c>
      <c r="H20" s="15">
        <v>199651684</v>
      </c>
      <c r="I20" s="15">
        <v>1207474613</v>
      </c>
    </row>
    <row r="21" spans="1:9" ht="12" customHeight="1">
      <c r="A21" s="3" t="str">
        <f>"FY "&amp;RIGHT(A6,4)+1</f>
        <v>FY 2012</v>
      </c>
    </row>
    <row r="22" spans="1:9" ht="12" customHeight="1">
      <c r="A22" s="2" t="str">
        <f>"Oct "&amp;RIGHT(A6,4)</f>
        <v>Oct 2011</v>
      </c>
      <c r="B22" s="11">
        <v>9661507.3149999995</v>
      </c>
      <c r="C22" s="11">
        <v>1046006.2212</v>
      </c>
      <c r="D22" s="11">
        <v>2150199.5166000002</v>
      </c>
      <c r="E22" s="11">
        <v>12857713.0528</v>
      </c>
      <c r="F22" s="11">
        <v>176710698</v>
      </c>
      <c r="G22" s="11">
        <v>19131641</v>
      </c>
      <c r="H22" s="11">
        <v>39327534</v>
      </c>
      <c r="I22" s="11">
        <v>235169873</v>
      </c>
    </row>
    <row r="23" spans="1:9" ht="12" customHeight="1">
      <c r="A23" s="2" t="str">
        <f>"Nov "&amp;RIGHT(A6,4)</f>
        <v>Nov 2011</v>
      </c>
      <c r="B23" s="11">
        <v>9921440.3621999994</v>
      </c>
      <c r="C23" s="11">
        <v>1082263.7390000001</v>
      </c>
      <c r="D23" s="11">
        <v>2131097.4092999999</v>
      </c>
      <c r="E23" s="11">
        <v>13134801.510500001</v>
      </c>
      <c r="F23" s="11">
        <v>165949474</v>
      </c>
      <c r="G23" s="11">
        <v>18102321</v>
      </c>
      <c r="H23" s="11">
        <v>35645479</v>
      </c>
      <c r="I23" s="11">
        <v>219697274</v>
      </c>
    </row>
    <row r="24" spans="1:9" ht="12" customHeight="1">
      <c r="A24" s="2" t="str">
        <f>"Dec "&amp;RIGHT(A6,4)</f>
        <v>Dec 2011</v>
      </c>
      <c r="B24" s="11">
        <v>9590113.2268000003</v>
      </c>
      <c r="C24" s="11">
        <v>1039146.2533</v>
      </c>
      <c r="D24" s="11">
        <v>2028625.094</v>
      </c>
      <c r="E24" s="11">
        <v>12657884.574100001</v>
      </c>
      <c r="F24" s="11">
        <v>125679120</v>
      </c>
      <c r="G24" s="11">
        <v>13618086</v>
      </c>
      <c r="H24" s="11">
        <v>26585277</v>
      </c>
      <c r="I24" s="11">
        <v>165882483</v>
      </c>
    </row>
    <row r="25" spans="1:9" ht="12" customHeight="1">
      <c r="A25" s="2" t="str">
        <f>"Jan "&amp;RIGHT(A6,4)+1</f>
        <v>Jan 2012</v>
      </c>
      <c r="B25" s="11">
        <v>9572073.2540000007</v>
      </c>
      <c r="C25" s="11">
        <v>1036769.048</v>
      </c>
      <c r="D25" s="11">
        <v>1988210.557</v>
      </c>
      <c r="E25" s="11">
        <v>12597052.858899999</v>
      </c>
      <c r="F25" s="11">
        <v>168329084</v>
      </c>
      <c r="G25" s="11">
        <v>18232036</v>
      </c>
      <c r="H25" s="11">
        <v>34963550</v>
      </c>
      <c r="I25" s="11">
        <v>221524670</v>
      </c>
    </row>
    <row r="26" spans="1:9" ht="12" customHeight="1">
      <c r="A26" s="2" t="str">
        <f>"Feb "&amp;RIGHT(A6,4)+1</f>
        <v>Feb 2012</v>
      </c>
      <c r="B26" s="11">
        <v>9807586.9976000004</v>
      </c>
      <c r="C26" s="11">
        <v>1052513.2405999999</v>
      </c>
      <c r="D26" s="11">
        <v>1983203.9683000001</v>
      </c>
      <c r="E26" s="11">
        <v>12843304.206499999</v>
      </c>
      <c r="F26" s="11">
        <v>176339547</v>
      </c>
      <c r="G26" s="11">
        <v>18924095</v>
      </c>
      <c r="H26" s="11">
        <v>35657832</v>
      </c>
      <c r="I26" s="11">
        <v>230921474</v>
      </c>
    </row>
    <row r="27" spans="1:9" ht="12" customHeight="1">
      <c r="A27" s="2" t="str">
        <f>"Mar "&amp;RIGHT(A6,4)+1</f>
        <v>Mar 2012</v>
      </c>
      <c r="B27" s="11">
        <v>9786544.6594999991</v>
      </c>
      <c r="C27" s="11">
        <v>1055567.6636000001</v>
      </c>
      <c r="D27" s="11">
        <v>2034420.5789000001</v>
      </c>
      <c r="E27" s="11">
        <v>12876532.902000001</v>
      </c>
      <c r="F27" s="11">
        <v>179270338</v>
      </c>
      <c r="G27" s="11">
        <v>19335933</v>
      </c>
      <c r="H27" s="11">
        <v>37266602</v>
      </c>
      <c r="I27" s="11">
        <v>235872873</v>
      </c>
    </row>
    <row r="28" spans="1:9" ht="12" customHeight="1">
      <c r="A28" s="2" t="str">
        <f>"Apr "&amp;RIGHT(A6,4)+1</f>
        <v>Apr 2012</v>
      </c>
      <c r="B28" s="11" t="s">
        <v>397</v>
      </c>
      <c r="C28" s="11" t="s">
        <v>397</v>
      </c>
      <c r="D28" s="11" t="s">
        <v>397</v>
      </c>
      <c r="E28" s="11" t="s">
        <v>397</v>
      </c>
      <c r="F28" s="11" t="s">
        <v>397</v>
      </c>
      <c r="G28" s="11" t="s">
        <v>397</v>
      </c>
      <c r="H28" s="11" t="s">
        <v>397</v>
      </c>
      <c r="I28" s="11" t="s">
        <v>397</v>
      </c>
    </row>
    <row r="29" spans="1:9" ht="12" customHeight="1">
      <c r="A29" s="2" t="str">
        <f>"May "&amp;RIGHT(A6,4)+1</f>
        <v>May 2012</v>
      </c>
      <c r="B29" s="11" t="s">
        <v>397</v>
      </c>
      <c r="C29" s="11" t="s">
        <v>397</v>
      </c>
      <c r="D29" s="11" t="s">
        <v>397</v>
      </c>
      <c r="E29" s="11" t="s">
        <v>397</v>
      </c>
      <c r="F29" s="11" t="s">
        <v>397</v>
      </c>
      <c r="G29" s="11" t="s">
        <v>397</v>
      </c>
      <c r="H29" s="11" t="s">
        <v>397</v>
      </c>
      <c r="I29" s="11" t="s">
        <v>397</v>
      </c>
    </row>
    <row r="30" spans="1:9" ht="12" customHeight="1">
      <c r="A30" s="2" t="str">
        <f>"Jun "&amp;RIGHT(A6,4)+1</f>
        <v>Jun 2012</v>
      </c>
      <c r="B30" s="11" t="s">
        <v>397</v>
      </c>
      <c r="C30" s="11" t="s">
        <v>397</v>
      </c>
      <c r="D30" s="11" t="s">
        <v>397</v>
      </c>
      <c r="E30" s="11" t="s">
        <v>397</v>
      </c>
      <c r="F30" s="11" t="s">
        <v>397</v>
      </c>
      <c r="G30" s="11" t="s">
        <v>397</v>
      </c>
      <c r="H30" s="11" t="s">
        <v>397</v>
      </c>
      <c r="I30" s="11" t="s">
        <v>397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9723210.9692000002</v>
      </c>
      <c r="C34" s="13">
        <v>1052044.361</v>
      </c>
      <c r="D34" s="13">
        <v>2052626.1873999999</v>
      </c>
      <c r="E34" s="13">
        <v>12827881.5175</v>
      </c>
      <c r="F34" s="13">
        <v>992278261</v>
      </c>
      <c r="G34" s="13">
        <v>107344112</v>
      </c>
      <c r="H34" s="13">
        <v>209446274</v>
      </c>
      <c r="I34" s="13">
        <v>1309068647</v>
      </c>
    </row>
    <row r="35" spans="1:9" ht="12" customHeight="1">
      <c r="A35" s="14" t="str">
        <f>"Total "&amp;MID(A20,7,LEN(A20)-13)&amp;" Months"</f>
        <v>Total 6 Months</v>
      </c>
      <c r="B35" s="15">
        <v>9723210.9692000002</v>
      </c>
      <c r="C35" s="15">
        <v>1052044.361</v>
      </c>
      <c r="D35" s="15">
        <v>2052626.1873999999</v>
      </c>
      <c r="E35" s="15">
        <v>12827881.5175</v>
      </c>
      <c r="F35" s="15">
        <v>992278261</v>
      </c>
      <c r="G35" s="15">
        <v>107344112</v>
      </c>
      <c r="H35" s="15">
        <v>209446274</v>
      </c>
      <c r="I35" s="15">
        <v>1309068647</v>
      </c>
    </row>
    <row r="36" spans="1:9" ht="12" customHeight="1">
      <c r="A36" s="33"/>
      <c r="B36" s="33"/>
      <c r="C36" s="33"/>
      <c r="D36" s="33"/>
      <c r="E36" s="33"/>
      <c r="F36" s="33"/>
      <c r="G36" s="33"/>
      <c r="H36" s="33"/>
      <c r="I36" s="33"/>
    </row>
    <row r="37" spans="1:9" ht="69.95" customHeight="1">
      <c r="A37" s="53" t="s">
        <v>94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8">
    <mergeCell ref="B5:I5"/>
    <mergeCell ref="A36:I36"/>
    <mergeCell ref="A37:I37"/>
    <mergeCell ref="A1:H1"/>
    <mergeCell ref="A2:H2"/>
    <mergeCell ref="A3:A4"/>
    <mergeCell ref="B3:E3"/>
    <mergeCell ref="F3:I3"/>
  </mergeCells>
  <phoneticPr fontId="0" type="noConversion"/>
  <pageMargins left="0.75" right="0.5" top="0.75" bottom="0.5" header="0.5" footer="0.25"/>
  <pageSetup orientation="landscape"/>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KDALL</vt:lpstr>
      <vt:lpstr>ToC</vt:lpstr>
      <vt:lpstr>FNS-$</vt:lpstr>
      <vt:lpstr>SNAP-$</vt:lpstr>
      <vt:lpstr>Schools</vt:lpstr>
      <vt:lpstr>NSLP-P</vt:lpstr>
      <vt:lpstr>NSLP-M</vt:lpstr>
      <vt:lpstr>NSLP-$</vt:lpstr>
      <vt:lpstr>SBP-P</vt:lpstr>
      <vt:lpstr>SBP-M</vt:lpstr>
      <vt:lpstr>SBP-$</vt:lpstr>
      <vt:lpstr>CCCDCH-S</vt:lpstr>
      <vt:lpstr>CCC-C</vt:lpstr>
      <vt:lpstr>CCCDCH-M1</vt:lpstr>
      <vt:lpstr>CCCDCH-M2</vt:lpstr>
      <vt:lpstr>CCCDCH-M3</vt:lpstr>
      <vt:lpstr>CCCDCH-M4</vt:lpstr>
      <vt:lpstr>CCCDCH-M5</vt:lpstr>
      <vt:lpstr>CCCDCH-$</vt:lpstr>
      <vt:lpstr>ADC-M</vt:lpstr>
      <vt:lpstr>ADC-$</vt:lpstr>
      <vt:lpstr>CACFP-T</vt:lpstr>
      <vt:lpstr>SFSP-PM</vt:lpstr>
      <vt:lpstr>SFSP-$</vt:lpstr>
      <vt:lpstr>CN-$</vt:lpstr>
      <vt:lpstr>CNFNS-T$</vt:lpstr>
      <vt:lpstr>SMP-M</vt:lpstr>
      <vt:lpstr>SMP-T</vt:lpstr>
      <vt:lpstr>WIC</vt:lpstr>
      <vt:lpstr>CSFP</vt:lpstr>
      <vt:lpstr>FDPIR</vt:lpstr>
      <vt:lpstr>COM-E1</vt:lpstr>
      <vt:lpstr>COM-E2</vt:lpstr>
      <vt:lpstr>COM-ET</vt:lpstr>
      <vt:lpstr>COM-X1</vt:lpstr>
      <vt:lpstr>COM-X2</vt:lpstr>
      <vt:lpstr>COM-T</vt:lpstr>
      <vt:lpstr>USDA-$1</vt:lpstr>
      <vt:lpstr>USDA-$2</vt:lpstr>
      <vt:lpstr>USDA-$3</vt:lpstr>
      <vt:lpstr>ARRA-$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tkreh</cp:lastModifiedBy>
  <cp:lastPrinted>2012-01-23T21:58:05Z</cp:lastPrinted>
  <dcterms:created xsi:type="dcterms:W3CDTF">2003-04-09T21:32:01Z</dcterms:created>
  <dcterms:modified xsi:type="dcterms:W3CDTF">2012-05-31T11:18:50Z</dcterms:modified>
</cp:coreProperties>
</file>