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tabRatio="817" activeTab="3"/>
  </bookViews>
  <sheets>
    <sheet name="KDALL" sheetId="1" r:id="rId1"/>
    <sheet name="ToC" sheetId="2" r:id="rId2"/>
    <sheet name="FNS-$" sheetId="3" r:id="rId3"/>
    <sheet name="SNAP-$" sheetId="4" r:id="rId4"/>
    <sheet name="Schools" sheetId="5" r:id="rId5"/>
    <sheet name="NSLP-P" sheetId="6" r:id="rId6"/>
    <sheet name="NSLP-M" sheetId="7" r:id="rId7"/>
    <sheet name="NSLP-$" sheetId="8" r:id="rId8"/>
    <sheet name="SBP-P" sheetId="9" r:id="rId9"/>
    <sheet name="SBP-M" sheetId="10" r:id="rId10"/>
    <sheet name="SBP-$" sheetId="11" r:id="rId11"/>
    <sheet name="CCCDCH-S" sheetId="12" r:id="rId12"/>
    <sheet name="CCC-C" sheetId="13" r:id="rId13"/>
    <sheet name="CCCDCH-M1" sheetId="14" r:id="rId14"/>
    <sheet name="CCCDCH-M2" sheetId="15" r:id="rId15"/>
    <sheet name="CCCDCH-M3" sheetId="16" r:id="rId16"/>
    <sheet name="CCCDCH-M4" sheetId="17" r:id="rId17"/>
    <sheet name="CCCDCH-M5" sheetId="18" r:id="rId18"/>
    <sheet name="CCCDCH-$" sheetId="19" r:id="rId19"/>
    <sheet name="ADC-M" sheetId="20" r:id="rId20"/>
    <sheet name="ADC-$" sheetId="21" r:id="rId21"/>
    <sheet name="CACFP-T" sheetId="22" r:id="rId22"/>
    <sheet name="SFSP-PM" sheetId="23" r:id="rId23"/>
    <sheet name="SFSP-$" sheetId="24" r:id="rId24"/>
    <sheet name="CN-$" sheetId="25" r:id="rId25"/>
    <sheet name="CNFNS-T$" sheetId="26" r:id="rId26"/>
    <sheet name="SMP-M" sheetId="27" r:id="rId27"/>
    <sheet name="SMP-T" sheetId="28" r:id="rId28"/>
    <sheet name="WIC" sheetId="29" r:id="rId29"/>
    <sheet name="CSFP" sheetId="30" r:id="rId30"/>
    <sheet name="FDPIR" sheetId="31" r:id="rId31"/>
    <sheet name="COM-E1" sheetId="32" r:id="rId32"/>
    <sheet name="COM-E2" sheetId="33" r:id="rId33"/>
    <sheet name="COM-ET" sheetId="34" r:id="rId34"/>
    <sheet name="COM-X1" sheetId="35" r:id="rId35"/>
    <sheet name="COM-X2" sheetId="36" r:id="rId36"/>
    <sheet name="COM-T" sheetId="37" r:id="rId37"/>
    <sheet name="USDA-$1" sheetId="38" r:id="rId38"/>
    <sheet name="USDA-$2" sheetId="39" r:id="rId39"/>
    <sheet name="USDA-$3" sheetId="40" r:id="rId40"/>
    <sheet name="ARRA-$" sheetId="41" r:id="rId41"/>
  </sheets>
  <definedNames/>
  <calcPr fullCalcOnLoad="1"/>
</workbook>
</file>

<file path=xl/sharedStrings.xml><?xml version="1.0" encoding="utf-8"?>
<sst xmlns="http://schemas.openxmlformats.org/spreadsheetml/2006/main" count="4990" uniqueCount="402">
  <si>
    <t>1. Expenditures include entitlement commodities and cash-in-lieu, and bonus and TEFAP commodities.
2. Nutrition family assistance grants in lieu of SNAP are provided to Puerto Rico ($2,000.6 million in FY 2009 and FY 2010), the Northern Marianas ($12.1 million in FY 2009 and FY 2010), and American Samoa ($8.0 million in FY 2009 and FY 2010).  ARRA funding is included for Puerto Rico and American Samoa (see table 30).  American Samoa and the Northern Marianas also receive grants in lieu of Child Nutrition programs (American Samoa: $17.7 million in FY 2009 and $19.3 million in FY 2010; Northern Marianas: $7.7 million in FY 2009 and $8.4 million in FY 2010). 
3. In FY 2009, Other Costs include Breastfeeding Peer Counselors programs, Infrastructure Grants, and technical assistance. Farmers Market costs for FY 2009 are not reported until February 2010; Other Costs for FY 2010 will be provided in September 2010 Keydata.  WIC total cost uncludes ARRA contingency funds.
4. Interim Financial Admin. data are from FNS-153. Final data from SF-269.
5. The Nutrition Program for the Elderly (NPE) was transferred to the Agency on Aging (DHHS) in FY 2003 and renamed the Nutrition Services Incentive Program (NSIP).  FNS operations are limited to commodity donation.</t>
  </si>
  <si>
    <t>PROGRAM INFORMATION REPORT</t>
  </si>
  <si>
    <t>(KEYDATA)</t>
  </si>
  <si>
    <t>Program Reports, Analysis and Monitoring Branch</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</si>
  <si>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</si>
  <si>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</si>
  <si>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</si>
  <si>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</si>
  <si>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</si>
  <si>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</si>
  <si>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</si>
  <si>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</si>
  <si>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</si>
  <si>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</si>
  <si>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</si>
  <si>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</si>
  <si>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</si>
  <si>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</si>
  <si>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</si>
  <si>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</si>
  <si>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</si>
  <si>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</si>
  <si>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</si>
  <si>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</si>
  <si>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</si>
  <si>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</si>
  <si>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</si>
  <si>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</si>
  <si>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</si>
  <si>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</si>
  <si>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</si>
  <si>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</si>
  <si>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</si>
  <si>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</si>
  <si>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</si>
  <si>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</si>
  <si>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</si>
  <si>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</si>
  <si>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</si>
  <si>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</si>
  <si>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</si>
  <si>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</si>
  <si>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</si>
  <si>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</si>
  <si>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</si>
  <si>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</si>
  <si>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</si>
  <si>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</si>
  <si>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</si>
  <si>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</si>
  <si>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</si>
  <si>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</si>
  <si>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USDA / FNS / Budget Division / Program Reports, Analysis and Monitoring Branch</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</si>
  <si>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</si>
  <si>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</si>
  <si>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</si>
  <si>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</si>
  <si>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</si>
  <si>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</si>
  <si>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</si>
  <si>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</si>
  <si>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</si>
  <si>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</si>
  <si>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</si>
  <si>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</si>
  <si>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</si>
  <si>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</si>
  <si>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</si>
  <si>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</si>
  <si>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</si>
  <si>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</si>
  <si>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</si>
  <si>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</si>
  <si>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</si>
  <si>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</si>
  <si>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</si>
  <si>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</si>
  <si>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</si>
  <si>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</si>
  <si>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</si>
  <si>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</si>
  <si>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</si>
  <si>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</si>
  <si>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</si>
  <si>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</si>
  <si>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</si>
  <si>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</si>
  <si>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</si>
  <si>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</si>
  <si>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</si>
  <si>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</si>
  <si>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</si>
  <si>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</si>
  <si>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1. General assistance for all meals served, including full-price (paid).
2. School districts receive additional Section 4 reimbursements when they serve 60% or more of the children free or reduced meals.
3. Based on earnings (meals x reimbursement rates). Includes earnings for Section 4, Section 11, and meal supplements served under Section 17A.
4. Based on FNS-155/PCIMS data plus Kansas cash-in-lieu (earnings).</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</si>
  <si>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</si>
  <si>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</si>
  <si>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</si>
  <si>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</si>
  <si>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</si>
  <si>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</si>
  <si>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</si>
  <si>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</si>
  <si>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</si>
  <si>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</si>
  <si>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</si>
  <si>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</si>
  <si>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</si>
  <si>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</si>
  <si>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</si>
  <si>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</si>
  <si>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</si>
  <si>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</si>
  <si>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</si>
  <si>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</si>
  <si>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</si>
  <si>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</si>
  <si>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</si>
  <si>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</si>
  <si>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</si>
  <si>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</si>
  <si>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</si>
  <si>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</si>
  <si>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</si>
  <si>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</si>
  <si>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</si>
  <si>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</si>
  <si>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</si>
  <si>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1. Includes Child Care Centers and Day Care Homes; excludes Adult Care information.
2. Based on earnings (meals x rates).
3. Based on information from FNS-155 (Commodity), PCIMS, and quarterly SF-269 (Cash-in-lieu).
4. SF-269 data (reported quarterly).</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</si>
  <si>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</si>
  <si>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</si>
  <si>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</si>
  <si>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</si>
  <si>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</si>
  <si>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</si>
  <si>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</si>
  <si>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</si>
  <si>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</si>
  <si>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</si>
  <si>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</si>
  <si>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</si>
  <si>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</si>
  <si>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</si>
  <si>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 xml:space="preserve">1. Based on earnings (meals times reimbursement rates). 
2. Based on FNS-155/PCIMS data. 
3. Based on SF-269 data (except for ROAP states, which are based on the ROAP Payment System). 
4. Based on SF-269 data (does not include ROAP states).
5. Does not include estimates for states which have not submitted reports.
</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</si>
  <si>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</si>
  <si>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</si>
  <si>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</si>
  <si>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</si>
  <si>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</si>
  <si>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</si>
  <si>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</si>
  <si>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</si>
  <si>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</si>
  <si>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</si>
  <si>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</si>
  <si>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</si>
  <si>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</si>
  <si>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</si>
  <si>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</si>
  <si>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</si>
  <si>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</si>
  <si>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</si>
  <si>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</si>
  <si>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</si>
  <si>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</si>
  <si>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</si>
  <si>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</si>
  <si>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Admin.</t>
  </si>
  <si>
    <t>Food</t>
  </si>
  <si>
    <t>Elderly</t>
  </si>
  <si>
    <t>Admin. Expenses</t>
  </si>
  <si>
    <t>FDPIR NET Cost</t>
  </si>
  <si>
    <t>Marshall Is.</t>
  </si>
  <si>
    <t>Indians</t>
  </si>
  <si>
    <t>Table 25a: FNS Commodity Distribution Entitlements -- Food and Cash-In-Lieu</t>
  </si>
  <si>
    <t>CNP Totals</t>
  </si>
  <si>
    <t>Cash-In-Lieu</t>
  </si>
  <si>
    <t xml:space="preserve">1. FNS-155/PCIMS data.
2. Based on quarterly SF-269.
</t>
  </si>
  <si>
    <t>Table 25b: FNS Commodity Distribution Entitlements -- Food and Cash-In-Lieu</t>
  </si>
  <si>
    <t>Nutrition Program for the Elderly</t>
  </si>
  <si>
    <t>IR &amp; NPE Grand Totals</t>
  </si>
  <si>
    <t xml:space="preserve">1. Data from FNS-153 (includes WIC and elderly components).
2. Data from FNS-152 and FNS-155/PCIMS.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</si>
  <si>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</si>
  <si>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</si>
  <si>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</si>
  <si>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</si>
  <si>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</si>
  <si>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</si>
  <si>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</si>
  <si>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</si>
  <si>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</si>
  <si>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</si>
  <si>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</si>
  <si>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</si>
  <si>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 xml:space="preserve">1. FNS-155/PCIMS data except as noted.
2. FNS-152 data; includes value of bonus and free foods.
3. TEFAP foods distributed through nonprofit local emergency feeding organizations. Includes Bonus and Entitlement foods. Administrative cost is excluded.
</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</si>
  <si>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</si>
  <si>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</si>
  <si>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</si>
  <si>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</si>
  <si>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</si>
  <si>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</si>
  <si>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</si>
  <si>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</si>
  <si>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</si>
  <si>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</si>
  <si>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</si>
  <si>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</si>
  <si>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</si>
  <si>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</si>
  <si>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</si>
  <si>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1. Expenditures include cash payments, entitlement commodities and cash-in-lieu, and bonus and TEFAP commodities.</t>
  </si>
  <si>
    <t>Charitable Institutions</t>
  </si>
  <si>
    <t>WIC 2/</t>
  </si>
  <si>
    <t>Comm. Suppl. 3/</t>
  </si>
  <si>
    <t>Food Donation (NPE, IR, DF, SK, FB, TE) 4/</t>
  </si>
  <si>
    <t>Participation 1/</t>
  </si>
  <si>
    <t>State Administrative Expenses 3/</t>
  </si>
  <si>
    <t>Other Costs 4/</t>
  </si>
  <si>
    <t>Outlets Operating 1/</t>
  </si>
  <si>
    <t>Participation 2/</t>
  </si>
  <si>
    <t>Average Participation Per Day 1/</t>
  </si>
  <si>
    <t>Additional Payment Lunches (60% Criteria) 1/</t>
  </si>
  <si>
    <t>Average Daily Lunches 2/</t>
  </si>
  <si>
    <t>Days of Operation 3/</t>
  </si>
  <si>
    <t>Snacks Served in Area Eligible Schools &amp; Sites 4/</t>
  </si>
  <si>
    <t>Average Daily Afterschool Snacks 2/</t>
  </si>
  <si>
    <t>Section 4  1/</t>
  </si>
  <si>
    <t>Add. Pay. 2/</t>
  </si>
  <si>
    <t>Total Cash 3/</t>
  </si>
  <si>
    <t>Comm. &amp; Cash-In-Lieu (Entitlement) 4/</t>
  </si>
  <si>
    <t>Average Daily Breakfasts Total Program 1/</t>
  </si>
  <si>
    <t>Days of Operation 2/</t>
  </si>
  <si>
    <t>Cost 2/</t>
  </si>
  <si>
    <t>All Paid 1/</t>
  </si>
  <si>
    <t>Total Program Cost 2/</t>
  </si>
  <si>
    <t>Day Care Homes 1/</t>
  </si>
  <si>
    <t>Inst. or Sponsors 2/</t>
  </si>
  <si>
    <t>Child Care Centers 1/</t>
  </si>
  <si>
    <t>Proprietary Title XX Centers 2/</t>
  </si>
  <si>
    <t>Table 12: Child and Adult Care Food Program -- Child Care Type of Centers 1/</t>
  </si>
  <si>
    <t>Outside School Hour Care Centers 2/</t>
  </si>
  <si>
    <t>Headstart Centers 2/</t>
  </si>
  <si>
    <t>Total 1/</t>
  </si>
  <si>
    <t>Meal Cost by Outlet Type 1/</t>
  </si>
  <si>
    <t>Total Meal Cost 2/</t>
  </si>
  <si>
    <t>(Homes) Sponsor Admin. 4/</t>
  </si>
  <si>
    <t>Audit/Startup Cost 4/</t>
  </si>
  <si>
    <t>Audit/Startup Cost Sponsor Admin. 1/</t>
  </si>
  <si>
    <t>Table 16a: Summer Food Service Program -- Type of Meal Served 1/</t>
  </si>
  <si>
    <t>Meal Cost 1/</t>
  </si>
  <si>
    <t>Sponsor Administrative Cost 3/</t>
  </si>
  <si>
    <t>State Admin. and Health Inspection Cost 4/</t>
  </si>
  <si>
    <t>Total Program Cost 5/</t>
  </si>
  <si>
    <t>Table 18: Child Nutrition Program -- Total FNS Cost 1/</t>
  </si>
  <si>
    <t>State Administrative Expenses 2/</t>
  </si>
  <si>
    <t>Other CN Costs 3/</t>
  </si>
  <si>
    <t>Free 1/</t>
  </si>
  <si>
    <t>Free 2/</t>
  </si>
  <si>
    <t>Food cost Per Person 2/</t>
  </si>
  <si>
    <t>Table 22: Commodity Supplemental Food Program (CSFP) 1/</t>
  </si>
  <si>
    <t>Food Cost 2/</t>
  </si>
  <si>
    <t>Administrative Expense 3/</t>
  </si>
  <si>
    <t>Table 23: Food Donation Program -- Food Distribution Program on Indian Reservations (IR) 1/</t>
  </si>
  <si>
    <t>Food 1/</t>
  </si>
  <si>
    <t>Cash-In-Lieu 2/</t>
  </si>
  <si>
    <t>Summer Feeding (Food) 1/</t>
  </si>
  <si>
    <t>Commodity Supplemental (Food) 1/</t>
  </si>
  <si>
    <t>Indian Resr. (Food) 2/</t>
  </si>
  <si>
    <t>Food 3/</t>
  </si>
  <si>
    <t>Cash-In-Lieu 4/</t>
  </si>
  <si>
    <t>Total 5/</t>
  </si>
  <si>
    <t>Soup Kitchens, Food Banks, BOP, VAA and Other 3/</t>
  </si>
  <si>
    <t>USDA Entitlements (Food) 1/</t>
  </si>
  <si>
    <t>Disaster Feeding (DF) 1/</t>
  </si>
  <si>
    <t>Total FNS &amp; USDA Entitlements 2/</t>
  </si>
  <si>
    <t>Child Nutrition Programs (Bonus) 1/</t>
  </si>
  <si>
    <t>Disaster Feeding 1/</t>
  </si>
  <si>
    <t>Supplemental Food Program 2/</t>
  </si>
  <si>
    <t>Soup Kitchens, Food Banks, BOP, VAA and Other 1/</t>
  </si>
  <si>
    <t>Indian Resr. 2/</t>
  </si>
  <si>
    <t>Table 27b: USDA Surplus Commodities (Bonus &amp; TEFAP Foods) -- Federal Cost 1/</t>
  </si>
  <si>
    <t>Total TEFAP Foods 3/</t>
  </si>
  <si>
    <t>Total TEFAP Foods 1/</t>
  </si>
  <si>
    <t>Table 29a: USDA Expenditures -- All Programs 1/</t>
  </si>
  <si>
    <t>WIC 3/</t>
  </si>
  <si>
    <t>Comm. Suppl. 4/</t>
  </si>
  <si>
    <t>NSIP 5/</t>
  </si>
  <si>
    <t>Table 29b: USDA Expenditures -- All Programs, Continued 1/</t>
  </si>
  <si>
    <t>Child Nutrition Programs 1/</t>
  </si>
  <si>
    <t>Table 29c: USDA Expenditures -- All Programs, Continued 1/</t>
  </si>
  <si>
    <t>Disaster Feeding 2/</t>
  </si>
  <si>
    <t>Soup Kitchens, Food Banks and Other 2/</t>
  </si>
  <si>
    <t>TEFAP Foods 3/</t>
  </si>
  <si>
    <t xml:space="preserve">1. Does not include estimates for states which have not submitted reports.
</t>
  </si>
  <si>
    <t>Puerto Rico, N. Mariana, Am Samoa Grants 5/</t>
  </si>
  <si>
    <t>Puerto Rico, N. Mariana, Am Samoa Grants 2/</t>
  </si>
  <si>
    <t xml:space="preserve">1. FNS-155/PCIMS data. Includes data for commodity only schools.
</t>
  </si>
  <si>
    <t>CSFP Other Costs 4/</t>
  </si>
  <si>
    <t>W-I-C 5/</t>
  </si>
  <si>
    <t>FDPIR Other Costs 3/</t>
  </si>
  <si>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</si>
  <si>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</si>
  <si>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</si>
  <si>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</si>
  <si>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</si>
  <si>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</si>
  <si>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</si>
  <si>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</si>
  <si>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</si>
  <si>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</si>
  <si>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</si>
  <si>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</si>
  <si>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</si>
  <si>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</si>
  <si>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</si>
  <si>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</si>
  <si>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</si>
  <si>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</si>
  <si>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</si>
  <si>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</si>
  <si>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</si>
  <si>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</si>
  <si>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</si>
  <si>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</si>
  <si>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</si>
  <si>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</si>
  <si>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</si>
  <si>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</si>
  <si>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</si>
  <si>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</si>
  <si>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</si>
  <si>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</si>
  <si>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</si>
  <si>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</si>
  <si>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</si>
  <si>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</si>
  <si>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</si>
  <si>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</si>
  <si>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</si>
  <si>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</si>
  <si>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</si>
  <si>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</si>
  <si>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</si>
  <si>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</si>
  <si>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</si>
  <si>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</si>
  <si>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</si>
  <si>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</si>
  <si>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</si>
  <si>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</si>
  <si>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t>Commodities 2/</t>
  </si>
  <si>
    <t>Commodities &amp; Cash-In-Lieu</t>
  </si>
  <si>
    <t>Commodity Assistance (Cash + Comm.) 1/</t>
  </si>
  <si>
    <t>Commodity Assistance (Cash + Comm.) 3/</t>
  </si>
  <si>
    <t>Table 2: Supplemental Nutrition Assistance Program (Excludes Puerto Rico)</t>
  </si>
  <si>
    <t>2       SNAP-$</t>
  </si>
  <si>
    <t>Supplemental Nutrition Assistance Program (Excludes Puerto Rico)</t>
  </si>
  <si>
    <t>1. FNS-153 data. Totals are averaged.
2. Value of entitlement foods only. Food cost per person excludes value of free and bonus foods.
3. Interim Financial Admin. data are from FNS-153. Final data are from SF-269.
4. Includes storage and transportation, commodity administration, and food losses.  Data are national level only; they are not available prior to FY 1996.
5. Represents women, infants, and children participants.</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</si>
  <si>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</si>
  <si>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</si>
  <si>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t>Table 30: Total ARRA Expenditures -- All Programs 1/</t>
  </si>
  <si>
    <t>RA-SNAP  Issuance 2/</t>
  </si>
  <si>
    <t>RA-SNAP-State Admin Expenses 3/</t>
  </si>
  <si>
    <t>RA-FDPIR 4/</t>
  </si>
  <si>
    <t xml:space="preserve">RA-CN-NSLP 4/ </t>
  </si>
  <si>
    <t xml:space="preserve">RA-WIC-CFOOD 4/ </t>
  </si>
  <si>
    <t xml:space="preserve">RA-WIC-CNSA 4/ </t>
  </si>
  <si>
    <t xml:space="preserve">RA-WIC-EBT 4/  </t>
  </si>
  <si>
    <t xml:space="preserve">RA-WIC-MISC 4/ </t>
  </si>
  <si>
    <t>RA-WIC-SAM  4/</t>
  </si>
  <si>
    <t>Total ARRA Expenditures</t>
  </si>
  <si>
    <t>Table 1: Total FNS Cost -- All Programs 1/</t>
  </si>
  <si>
    <t>Supplemental Nutrition Assistance (SNAP)</t>
  </si>
  <si>
    <t>Nutrition  Programs Administration</t>
  </si>
  <si>
    <t>Total USDA Expenditures 2/  5/</t>
  </si>
  <si>
    <t>Total ARRA Expenditures -- All Programs</t>
  </si>
  <si>
    <t xml:space="preserve">RA-TEFAP Admin 5/ </t>
  </si>
  <si>
    <t>30    ARRA-$</t>
  </si>
  <si>
    <t>ARRA  excluding SNAP Issuance and WIC Contingency Funds 6/</t>
  </si>
  <si>
    <t>ARRA  excluding SNAP Issuance and WIC Contingency Funds 4/</t>
  </si>
  <si>
    <t xml:space="preserve">1. Excludes USDA bonus foods.
2. In FY 2009, Other Costs include Breastfeeding Peer Counselors programs, infrastructure grants, and technical assistance. Farmers Market costs for FY 2009 are not reported until February 2010; Other Costs for FY 2010 will be provided in September 2010 Keydata. Includes ARRA contingency funds.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($2,000.6 million in FY 2009 and FY 2010), the Northern Marianas ($12.1 million in FY 2009 and FY 2010), and American Samoa ($8.0 million in FY 2009 and FY 2010).  ARRA funding is included for Puerto Rico and American Samoa (see note 1, table 30).  American Samoa and the Northern Marianas also receive grants in lieu of Child Nutrition programs (American Samoa: $17.7 million in FY 2009 and $19.3 million in FY 2010; Northern Marianas: $7.7 million in FY 2009 and $8.4 million in FY 2010).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</si>
  <si>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All ARRA programs started in April 2009 except CN-NSLP. TEFAP Food Cost is not included in this report. ARRA costs for grants in lieu of SNAP to Puerto Rico ($240.1 million in FY 2009 and $254.2 million in FY 2010) and to American Samoa ($1.0 million in FY 2009 and FY 2010) are also not included.
2. Starting April 2009, ARRA SNAP Issuance was 15.27% of total issuance in FY 2009; 16.38% of total issuance in FY 2010; 16.55% of total issuance in FY 2011.
3. Reported from SF-269 (FS).
4. Reported from SF-425.
5. Reported from FNS-667.</t>
  </si>
  <si>
    <t>Nutrition Services and Administration</t>
  </si>
  <si>
    <t>Other Costs 3/</t>
  </si>
  <si>
    <t xml:space="preserve">Total </t>
  </si>
  <si>
    <t xml:space="preserve">1. Year totals are sums of average monthly figures of substates which may not match average of monthly totals. 
2. Includes ARRA contingency funds in FY 2009 only.
3. Other Costs include:  Breastfeeding Peer Counselors programs, infrastructure grants, EBT, technical assistance, and Farmers Market costs.  Farmers Market costs for current fiscal are not reported until February of the following fiscal year.                                                                                                                                                                      </t>
  </si>
  <si>
    <t xml:space="preserve">     FY 2010  other costs include:  ARRA MIS ($64 M), Breastfeeding Promotion ($80M), State MIS ($30M), etc..                                                                                              </t>
  </si>
  <si>
    <t xml:space="preserve">     FY 2011 other costs will be provided in September 2011 Keydata</t>
  </si>
  <si>
    <t>Food  4/</t>
  </si>
  <si>
    <t xml:space="preserve">4. Beginning October 1, 2011, The Healthy, Hunger-Free Kids Act of 2010, Public Law 111-296 requires State agencies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per month until the change is fully implemented into the next fiscal year.  </t>
  </si>
  <si>
    <t>1. Does not include bonus commodities. 
2. SF-269 data (report quarterly). 
3. Includes Food Safety Center of Excellence (FS-CE), Team Nutrition (TN), Food Safety Programs (FSMI), Fresh Fruit and Vegetables Programs (FFVP), Administrative Review and Training Programs (ARTM), Direct Certification Verification/Improvement (DCV/DCI), the Summer Demo Project, NSLP equipment grants, administrative and computer support.</t>
  </si>
  <si>
    <t xml:space="preserve">1. FNS-388 data. Totals are averaged.
2. FNS-388/250 data for FY 1992 and FNS-388/46 for FY 1993 and beyond. Starting April 2009, ARRA SNAP Issuance was 15.27% of total issuance in FY 2009; 16.38% of total issuance in FY 2010; 16.55% of total issuance in FY 2011.
3. SF-269 data are reported quarterly.
4. Includes Other Costs (e.g., Benefit and Retailer Redemption and Monitoring, Payment Accuracy, EBT systems, Program Evaluation and Modernization, Program Access, Health and Nutrition Pilot Projects.)
5. Supplemental Nutrition Assistance Program (SNAP) formerly known as the Food Stamp Program (prior to FY 2009). </t>
  </si>
  <si>
    <t xml:space="preserve">1. FNS-155/PCIMS data. BOP = Bureau of Federal Prisons. VAA = Veterans Affairs Administration.  FY2011 data not available at this time.
2. FNS-153 data; includes value of bonus and free foods.
</t>
  </si>
  <si>
    <t>1. Expenditures include cash payments, entitlement commodities and cash-in-lieu, and bonus and TEFAP commodities.
2. Includes all entitlement and bonus food cost.  FY2011 data not available at this time.
3. Includes quarterly Administrative Cost (FNS-667 data) as well as food cost.
4. 2009 ARRA SNAP Issuance is included in KD29a column 1; WIC Contingency funds are included in column 3.
5. Interim Financial Admin. data are from FNS-153. Final data from SF-269.</t>
  </si>
  <si>
    <t>U.S. Summary,  FY 2011 - FY 2012</t>
  </si>
  <si>
    <t>Generated from National Data Bank Version 8.2 PUBLIC USE on 02/03/2012</t>
  </si>
  <si>
    <t>November 2011</t>
  </si>
  <si>
    <t>National Data Bank Version 8.2 PUBLIC USE - U.S. Summary</t>
  </si>
  <si>
    <t>02/03/2012</t>
  </si>
  <si>
    <t>FY 2011</t>
  </si>
  <si>
    <t>--</t>
  </si>
  <si>
    <t>Total 2 Months</t>
  </si>
  <si>
    <t>National Data Bank Version 8.2 PUBLIC USE -U.S. Summary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</si>
</sst>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s>
  <fonts count="38">
    <font>
      <sz val="10"/>
      <name val="Arial"/>
      <family val="0"/>
    </font>
    <font>
      <u val="single"/>
      <sz val="10"/>
      <color indexed="39"/>
      <name val="Arial"/>
      <family val="0"/>
    </font>
    <font>
      <u val="single"/>
      <sz val="10"/>
      <color indexed="36"/>
      <name val="Arial"/>
      <family val="0"/>
    </font>
    <font>
      <sz val="8"/>
      <name val="Arial"/>
      <family val="0"/>
    </font>
    <font>
      <b/>
      <sz val="8"/>
      <name val="Arial"/>
      <family val="0"/>
    </font>
    <font>
      <sz val="11"/>
      <color indexed="8"/>
      <name val="Calibri"/>
      <family val="0"/>
    </font>
    <font>
      <sz val="11"/>
      <color indexed="9"/>
      <name val="Calibri"/>
      <family val="0"/>
    </font>
    <font>
      <sz val="11"/>
      <color indexed="36"/>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1"/>
      <color theme="1"/>
      <name val="Calibri"/>
      <family val="0"/>
    </font>
    <font>
      <sz val="11"/>
      <color theme="0"/>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22" fillId="2" borderId="0" applyNumberFormat="0" applyBorder="0">
      <alignment/>
      <protection/>
    </xf>
    <xf numFmtId="0" fontId="22" fillId="3" borderId="0" applyNumberFormat="0" applyBorder="0">
      <alignment/>
      <protection/>
    </xf>
    <xf numFmtId="0" fontId="22" fillId="4" borderId="0" applyNumberFormat="0" applyBorder="0">
      <alignment/>
      <protection/>
    </xf>
    <xf numFmtId="0" fontId="22" fillId="5" borderId="0" applyNumberFormat="0" applyBorder="0">
      <alignment/>
      <protection/>
    </xf>
    <xf numFmtId="0" fontId="22" fillId="6" borderId="0" applyNumberFormat="0" applyBorder="0">
      <alignment/>
      <protection/>
    </xf>
    <xf numFmtId="0" fontId="22" fillId="7" borderId="0" applyNumberFormat="0" applyBorder="0">
      <alignment/>
      <protection/>
    </xf>
    <xf numFmtId="0" fontId="22" fillId="8" borderId="0" applyNumberFormat="0" applyBorder="0">
      <alignment/>
      <protection/>
    </xf>
    <xf numFmtId="0" fontId="22" fillId="9" borderId="0" applyNumberFormat="0" applyBorder="0">
      <alignment/>
      <protection/>
    </xf>
    <xf numFmtId="0" fontId="22" fillId="10" borderId="0" applyNumberFormat="0" applyBorder="0">
      <alignment/>
      <protection/>
    </xf>
    <xf numFmtId="0" fontId="22" fillId="11" borderId="0" applyNumberFormat="0" applyBorder="0">
      <alignment/>
      <protection/>
    </xf>
    <xf numFmtId="0" fontId="22" fillId="12" borderId="0" applyNumberFormat="0" applyBorder="0">
      <alignment/>
      <protection/>
    </xf>
    <xf numFmtId="0" fontId="22" fillId="13" borderId="0" applyNumberFormat="0" applyBorder="0">
      <alignment/>
      <protection/>
    </xf>
    <xf numFmtId="0" fontId="23" fillId="14" borderId="0" applyNumberFormat="0" applyBorder="0">
      <alignment/>
      <protection/>
    </xf>
    <xf numFmtId="0" fontId="23" fillId="15" borderId="0" applyNumberFormat="0" applyBorder="0">
      <alignment/>
      <protection/>
    </xf>
    <xf numFmtId="0" fontId="23" fillId="10" borderId="0" applyNumberFormat="0" applyBorder="0">
      <alignment/>
      <protection/>
    </xf>
    <xf numFmtId="0" fontId="23" fillId="16" borderId="0" applyNumberFormat="0" applyBorder="0">
      <alignment/>
      <protection/>
    </xf>
    <xf numFmtId="0" fontId="23" fillId="17" borderId="0" applyNumberFormat="0" applyBorder="0">
      <alignment/>
      <protection/>
    </xf>
    <xf numFmtId="0" fontId="23" fillId="18" borderId="0" applyNumberFormat="0" applyBorder="0">
      <alignment/>
      <protection/>
    </xf>
    <xf numFmtId="0" fontId="23" fillId="19" borderId="0" applyNumberFormat="0" applyBorder="0">
      <alignment/>
      <protection/>
    </xf>
    <xf numFmtId="0" fontId="23" fillId="20" borderId="0" applyNumberFormat="0" applyBorder="0">
      <alignment/>
      <protection/>
    </xf>
    <xf numFmtId="0" fontId="23" fillId="21" borderId="0" applyNumberFormat="0" applyBorder="0">
      <alignment/>
      <protection/>
    </xf>
    <xf numFmtId="0" fontId="23" fillId="22" borderId="0" applyNumberFormat="0" applyBorder="0">
      <alignment/>
      <protection/>
    </xf>
    <xf numFmtId="0" fontId="23" fillId="23" borderId="0" applyNumberFormat="0" applyBorder="0">
      <alignment/>
      <protection/>
    </xf>
    <xf numFmtId="0" fontId="23" fillId="24" borderId="0" applyNumberFormat="0" applyBorder="0">
      <alignment/>
      <protection/>
    </xf>
    <xf numFmtId="0" fontId="7" fillId="25" borderId="0" applyNumberFormat="0" applyBorder="0">
      <alignment/>
      <protection/>
    </xf>
    <xf numFmtId="0" fontId="24" fillId="26" borderId="1" applyNumberFormat="0">
      <alignment/>
      <protection/>
    </xf>
    <xf numFmtId="0" fontId="25" fillId="27" borderId="2" applyNumberFormat="0">
      <alignment/>
      <protection/>
    </xf>
    <xf numFmtId="43" fontId="0" fillId="0" borderId="0" applyBorder="0">
      <alignment/>
      <protection/>
    </xf>
    <xf numFmtId="41" fontId="0" fillId="0" borderId="0" applyBorder="0">
      <alignment/>
      <protection/>
    </xf>
    <xf numFmtId="44" fontId="0" fillId="0" borderId="0" applyBorder="0">
      <alignment/>
      <protection/>
    </xf>
    <xf numFmtId="42" fontId="0" fillId="0" borderId="0" applyBorder="0">
      <alignment/>
      <protection/>
    </xf>
    <xf numFmtId="0" fontId="26" fillId="0" borderId="0" applyNumberFormat="0" applyBorder="0">
      <alignment/>
      <protection/>
    </xf>
    <xf numFmtId="0" fontId="2" fillId="0" borderId="0" applyNumberFormat="0" applyBorder="0" applyAlignment="0" applyProtection="0"/>
    <xf numFmtId="0" fontId="27" fillId="28" borderId="0" applyNumberFormat="0" applyBorder="0">
      <alignment/>
      <protection/>
    </xf>
    <xf numFmtId="0" fontId="28" fillId="0" borderId="3" applyNumberFormat="0">
      <alignment/>
      <protection/>
    </xf>
    <xf numFmtId="0" fontId="29" fillId="0" borderId="4" applyNumberFormat="0">
      <alignment/>
      <protection/>
    </xf>
    <xf numFmtId="0" fontId="30" fillId="0" borderId="5" applyNumberFormat="0">
      <alignment/>
      <protection/>
    </xf>
    <xf numFmtId="0" fontId="30" fillId="0" borderId="0" applyNumberFormat="0" applyBorder="0">
      <alignment/>
      <protection/>
    </xf>
    <xf numFmtId="0" fontId="1" fillId="0" borderId="0" applyNumberFormat="0" applyBorder="0" applyAlignment="0" applyProtection="0"/>
    <xf numFmtId="0" fontId="31" fillId="29" borderId="1" applyNumberFormat="0">
      <alignment/>
      <protection/>
    </xf>
    <xf numFmtId="0" fontId="32" fillId="0" borderId="6" applyNumberFormat="0">
      <alignment/>
      <protection/>
    </xf>
    <xf numFmtId="0" fontId="33" fillId="30" borderId="0" applyNumberFormat="0" applyBorder="0">
      <alignment/>
      <protection/>
    </xf>
    <xf numFmtId="0" fontId="0" fillId="0" borderId="0">
      <alignment/>
      <protection/>
    </xf>
    <xf numFmtId="0" fontId="0" fillId="31" borderId="7" applyNumberFormat="0">
      <alignment/>
      <protection/>
    </xf>
    <xf numFmtId="0" fontId="34" fillId="26" borderId="8" applyNumberFormat="0">
      <alignment/>
      <protection/>
    </xf>
    <xf numFmtId="9" fontId="0" fillId="0" borderId="0" applyBorder="0">
      <alignment/>
      <protection/>
    </xf>
    <xf numFmtId="0" fontId="35" fillId="0" borderId="0" applyNumberFormat="0" applyBorder="0">
      <alignment/>
      <protection/>
    </xf>
    <xf numFmtId="0" fontId="36" fillId="0" borderId="9" applyNumberFormat="0">
      <alignment/>
      <protection/>
    </xf>
    <xf numFmtId="0" fontId="37" fillId="0" borderId="0" applyNumberFormat="0" applyBorder="0">
      <alignment/>
      <protection/>
    </xf>
  </cellStyleXfs>
  <cellXfs count="65">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xf>
    <xf numFmtId="0" fontId="4" fillId="0" borderId="0" xfId="0" applyFont="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3" fillId="0" borderId="10" xfId="0" applyFont="1" applyBorder="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0" xfId="0" applyNumberFormat="1" applyFont="1" applyAlignment="1">
      <alignment horizontal="right"/>
    </xf>
    <xf numFmtId="0" fontId="4" fillId="0" borderId="13" xfId="0" applyFont="1" applyBorder="1" applyAlignment="1">
      <alignment horizontal="left"/>
    </xf>
    <xf numFmtId="3" fontId="4" fillId="0" borderId="13" xfId="0" applyNumberFormat="1" applyFont="1" applyBorder="1" applyAlignment="1">
      <alignment horizontal="right"/>
    </xf>
    <xf numFmtId="0" fontId="4" fillId="0" borderId="10" xfId="0" applyFont="1" applyBorder="1" applyAlignment="1">
      <alignment horizontal="left"/>
    </xf>
    <xf numFmtId="3" fontId="4" fillId="0" borderId="10" xfId="0" applyNumberFormat="1" applyFont="1" applyBorder="1" applyAlignment="1">
      <alignment horizontal="right"/>
    </xf>
    <xf numFmtId="4" fontId="3" fillId="0" borderId="0" xfId="0" applyNumberFormat="1" applyFont="1" applyAlignment="1">
      <alignment horizontal="right"/>
    </xf>
    <xf numFmtId="4" fontId="4" fillId="0" borderId="13" xfId="0" applyNumberFormat="1" applyFont="1" applyBorder="1" applyAlignment="1">
      <alignment horizontal="right"/>
    </xf>
    <xf numFmtId="4" fontId="4" fillId="0" borderId="10" xfId="0" applyNumberFormat="1" applyFont="1" applyBorder="1" applyAlignment="1">
      <alignment horizontal="right"/>
    </xf>
    <xf numFmtId="168" fontId="3" fillId="0" borderId="0" xfId="0" applyNumberFormat="1" applyFont="1" applyAlignment="1">
      <alignment horizontal="right"/>
    </xf>
    <xf numFmtId="3" fontId="3" fillId="0" borderId="10" xfId="0" applyNumberFormat="1" applyFont="1" applyBorder="1" applyAlignment="1">
      <alignment horizontal="left"/>
    </xf>
    <xf numFmtId="3" fontId="3" fillId="0" borderId="10" xfId="0" applyNumberFormat="1" applyFont="1" applyBorder="1" applyAlignment="1">
      <alignment horizontal="right"/>
    </xf>
    <xf numFmtId="168" fontId="4" fillId="0" borderId="13" xfId="0" applyNumberFormat="1" applyFont="1" applyBorder="1" applyAlignment="1">
      <alignment horizontal="right"/>
    </xf>
    <xf numFmtId="168" fontId="4" fillId="0" borderId="10" xfId="0" applyNumberFormat="1" applyFont="1" applyBorder="1" applyAlignment="1">
      <alignment horizontal="right"/>
    </xf>
    <xf numFmtId="168" fontId="3" fillId="0" borderId="10" xfId="0" applyNumberFormat="1" applyFont="1" applyBorder="1" applyAlignment="1">
      <alignment horizontal="right"/>
    </xf>
    <xf numFmtId="0" fontId="3" fillId="0" borderId="0" xfId="0" applyFont="1" applyBorder="1" applyAlignment="1">
      <alignment/>
    </xf>
    <xf numFmtId="0" fontId="4" fillId="0" borderId="0" xfId="0" applyFont="1" applyAlignment="1">
      <alignment/>
    </xf>
    <xf numFmtId="3" fontId="3" fillId="0" borderId="13" xfId="0" applyNumberFormat="1" applyFont="1" applyBorder="1" applyAlignment="1">
      <alignment horizontal="right"/>
    </xf>
    <xf numFmtId="0" fontId="0" fillId="0" borderId="0" xfId="0" applyFill="1" applyAlignment="1">
      <alignment/>
    </xf>
    <xf numFmtId="0" fontId="0" fillId="0" borderId="0" xfId="0" applyFont="1" applyAlignment="1">
      <alignment/>
    </xf>
    <xf numFmtId="0" fontId="3" fillId="0" borderId="0" xfId="0" applyFont="1" applyBorder="1" applyAlignment="1">
      <alignment horizontal="left"/>
    </xf>
    <xf numFmtId="0" fontId="3" fillId="0" borderId="0" xfId="0" applyFont="1" applyAlignment="1">
      <alignment/>
    </xf>
    <xf numFmtId="0" fontId="4" fillId="0" borderId="12" xfId="0" applyFont="1" applyFill="1" applyBorder="1" applyAlignment="1">
      <alignment horizontal="center" vertical="center" wrapText="1"/>
    </xf>
    <xf numFmtId="0" fontId="3" fillId="0" borderId="0" xfId="0" applyFont="1" applyAlignment="1">
      <alignment horizontal="center"/>
    </xf>
    <xf numFmtId="0" fontId="3" fillId="0" borderId="13" xfId="0" applyFont="1" applyBorder="1" applyAlignment="1">
      <alignment/>
    </xf>
    <xf numFmtId="0" fontId="3" fillId="0" borderId="10" xfId="0" applyFont="1" applyBorder="1" applyAlignment="1">
      <alignment/>
    </xf>
    <xf numFmtId="0" fontId="4" fillId="0" borderId="0" xfId="0" applyFont="1" applyAlignment="1">
      <alignment horizontal="center"/>
    </xf>
    <xf numFmtId="0" fontId="0" fillId="0" borderId="0" xfId="0"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3" fillId="0" borderId="0" xfId="0" applyNumberFormat="1" applyFont="1" applyAlignment="1">
      <alignment horizontal="left" vertical="top" wrapText="1"/>
    </xf>
    <xf numFmtId="0" fontId="3" fillId="0" borderId="0" xfId="0" applyFont="1" applyAlignment="1">
      <alignment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0" xfId="0" applyFont="1" applyAlignment="1">
      <alignment horizontal="left" vertical="top" wrapText="1"/>
    </xf>
    <xf numFmtId="0" fontId="4" fillId="0" borderId="21" xfId="0" applyFont="1" applyBorder="1" applyAlignment="1">
      <alignment horizontal="center" vertical="center" wrapText="1"/>
    </xf>
    <xf numFmtId="0" fontId="3" fillId="0" borderId="0" xfId="0" applyFont="1" applyAlignment="1">
      <alignment/>
    </xf>
    <xf numFmtId="0" fontId="3" fillId="0" borderId="0" xfId="57" applyFont="1" applyFill="1" applyAlignment="1">
      <alignment wrapText="1"/>
      <protection/>
    </xf>
    <xf numFmtId="0" fontId="0" fillId="0" borderId="0" xfId="57" applyFill="1" applyAlignment="1">
      <alignment wrapText="1"/>
      <protection/>
    </xf>
    <xf numFmtId="0" fontId="3" fillId="0" borderId="0" xfId="0" applyFont="1" applyFill="1" applyAlignment="1">
      <alignment horizontal="left" vertical="top" wrapText="1"/>
    </xf>
    <xf numFmtId="0" fontId="0" fillId="0" borderId="0" xfId="0" applyAlignment="1">
      <alignmen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Alignment="1">
      <alignment horizontal="left" vertical="top" wrapText="1"/>
    </xf>
    <xf numFmtId="0" fontId="0" fillId="0" borderId="17" xfId="0" applyBorder="1" applyAlignment="1">
      <alignment horizontal="center" vertical="center" wrapText="1"/>
    </xf>
    <xf numFmtId="0" fontId="3" fillId="0" borderId="0" xfId="0" applyFont="1" applyAlignment="1">
      <alignment wrapText="1"/>
    </xf>
    <xf numFmtId="0" fontId="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C25"/>
  <sheetViews>
    <sheetView showGridLines="0" zoomScalePageLayoutView="0" workbookViewId="0" topLeftCell="A7">
      <selection activeCell="B1" sqref="B1"/>
    </sheetView>
  </sheetViews>
  <sheetFormatPr defaultColWidth="9.140625" defaultRowHeight="12.75"/>
  <cols>
    <col min="1" max="1" width="31.421875" style="0" customWidth="1"/>
    <col min="2" max="2" width="60.00390625" style="0" customWidth="1"/>
    <col min="3" max="3" width="30.00390625" style="0" customWidth="1"/>
  </cols>
  <sheetData>
    <row r="1" ht="24" customHeight="1"/>
    <row r="2" ht="24" customHeight="1"/>
    <row r="3" spans="1:3" ht="12" customHeight="1">
      <c r="A3" s="33" t="s">
        <v>1</v>
      </c>
      <c r="B3" s="33"/>
      <c r="C3" s="33"/>
    </row>
    <row r="4" spans="1:3" ht="12" customHeight="1">
      <c r="A4" s="33" t="s">
        <v>2</v>
      </c>
      <c r="B4" s="33"/>
      <c r="C4" s="33"/>
    </row>
    <row r="5" ht="24" customHeight="1"/>
    <row r="6" ht="24" customHeight="1"/>
    <row r="7" ht="24" customHeight="1"/>
    <row r="8" spans="1:3" ht="24" customHeight="1">
      <c r="A8" s="33" t="s">
        <v>393</v>
      </c>
      <c r="B8" s="33"/>
      <c r="C8" s="33"/>
    </row>
    <row r="9" spans="1:3" ht="24" customHeight="1">
      <c r="A9" s="33" t="s">
        <v>394</v>
      </c>
      <c r="B9" s="33"/>
      <c r="C9" s="33"/>
    </row>
    <row r="10" spans="1:3" ht="24" customHeight="1">
      <c r="A10" s="33" t="s">
        <v>395</v>
      </c>
      <c r="B10" s="33"/>
      <c r="C10" s="33"/>
    </row>
    <row r="11" ht="24" customHeight="1"/>
    <row r="12" ht="24" customHeight="1"/>
    <row r="13" spans="1:3" ht="24" customHeight="1">
      <c r="A13" s="33" t="s">
        <v>3</v>
      </c>
      <c r="B13" s="33"/>
      <c r="C13" s="33"/>
    </row>
    <row r="14" spans="1:3" ht="24" customHeight="1">
      <c r="A14" s="33" t="s">
        <v>4</v>
      </c>
      <c r="B14" s="33"/>
      <c r="C14" s="33"/>
    </row>
    <row r="15" spans="1:3" ht="24" customHeight="1">
      <c r="A15" s="33" t="s">
        <v>5</v>
      </c>
      <c r="B15" s="33"/>
      <c r="C15" s="33"/>
    </row>
    <row r="16" spans="1:3" ht="24" customHeight="1">
      <c r="A16" s="33" t="s">
        <v>6</v>
      </c>
      <c r="B16" s="33"/>
      <c r="C16" s="33"/>
    </row>
    <row r="17" spans="1:3" ht="24" customHeight="1">
      <c r="A17" s="33" t="s">
        <v>7</v>
      </c>
      <c r="B17" s="33"/>
      <c r="C17" s="33"/>
    </row>
    <row r="18" ht="12" customHeight="1"/>
    <row r="19" ht="12" customHeight="1"/>
    <row r="20" spans="1:3" ht="7.5" customHeight="1">
      <c r="A20" s="34"/>
      <c r="B20" s="34"/>
      <c r="C20" s="34"/>
    </row>
    <row r="21" spans="1:2" ht="12" customHeight="1">
      <c r="A21" s="2" t="s">
        <v>8</v>
      </c>
      <c r="B21" s="3" t="s">
        <v>9</v>
      </c>
    </row>
    <row r="22" spans="1:2" ht="12" customHeight="1">
      <c r="A22" s="1"/>
      <c r="B22" s="3" t="s">
        <v>10</v>
      </c>
    </row>
    <row r="23" spans="1:2" ht="18" customHeight="1">
      <c r="A23" s="1"/>
      <c r="B23" s="3" t="s">
        <v>11</v>
      </c>
    </row>
    <row r="24" spans="1:2" ht="12" customHeight="1">
      <c r="A24" s="1"/>
      <c r="B24" s="3" t="s">
        <v>12</v>
      </c>
    </row>
    <row r="25" spans="1:3" ht="7.5" customHeight="1">
      <c r="A25" s="35"/>
      <c r="B25" s="35"/>
      <c r="C25" s="35"/>
    </row>
  </sheetData>
  <sheetProtection/>
  <mergeCells count="12">
    <mergeCell ref="A20:C20"/>
    <mergeCell ref="A25:C25"/>
    <mergeCell ref="A10:C10"/>
    <mergeCell ref="A13:C13"/>
    <mergeCell ref="A14:C14"/>
    <mergeCell ref="A15:C15"/>
    <mergeCell ref="A16:C16"/>
    <mergeCell ref="A17:C17"/>
    <mergeCell ref="A3:C3"/>
    <mergeCell ref="A4:C4"/>
    <mergeCell ref="A8:C8"/>
    <mergeCell ref="A9:C9"/>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97</v>
      </c>
      <c r="B2" s="38"/>
      <c r="C2" s="38"/>
      <c r="D2" s="38"/>
      <c r="E2" s="38"/>
      <c r="F2" s="38"/>
      <c r="G2" s="38"/>
      <c r="H2" s="38"/>
      <c r="I2" s="1"/>
    </row>
    <row r="3" spans="1:9" ht="24" customHeight="1">
      <c r="A3" s="40" t="s">
        <v>53</v>
      </c>
      <c r="B3" s="44" t="s">
        <v>98</v>
      </c>
      <c r="C3" s="53"/>
      <c r="D3" s="45"/>
      <c r="E3" s="44" t="s">
        <v>99</v>
      </c>
      <c r="F3" s="53"/>
      <c r="G3" s="45"/>
      <c r="H3" s="42" t="s">
        <v>229</v>
      </c>
      <c r="I3" s="50" t="s">
        <v>230</v>
      </c>
    </row>
    <row r="4" spans="1:9" ht="24" customHeight="1">
      <c r="A4" s="41"/>
      <c r="B4" s="10" t="s">
        <v>82</v>
      </c>
      <c r="C4" s="10" t="s">
        <v>83</v>
      </c>
      <c r="D4" s="10" t="s">
        <v>100</v>
      </c>
      <c r="E4" s="10" t="s">
        <v>82</v>
      </c>
      <c r="F4" s="10" t="s">
        <v>83</v>
      </c>
      <c r="G4" s="10" t="s">
        <v>100</v>
      </c>
      <c r="H4" s="43"/>
      <c r="I4" s="51"/>
    </row>
    <row r="5" spans="1:9" ht="12" customHeight="1">
      <c r="A5" s="1"/>
      <c r="B5" s="34" t="str">
        <f>REPT("-",90)&amp;" Number "&amp;REPT("-",90)</f>
        <v>------------------------------------------------------------------------------------------ Number ------------------------------------------------------------------------------------------</v>
      </c>
      <c r="C5" s="34"/>
      <c r="D5" s="34"/>
      <c r="E5" s="34"/>
      <c r="F5" s="34"/>
      <c r="G5" s="34"/>
      <c r="H5" s="34"/>
      <c r="I5" s="34"/>
    </row>
    <row r="6" ht="12" customHeight="1">
      <c r="A6" s="3" t="s">
        <v>398</v>
      </c>
    </row>
    <row r="7" spans="1:9" ht="12" customHeight="1">
      <c r="A7" s="2" t="str">
        <f>"Oct "&amp;RIGHT(A6,4)-1</f>
        <v>Oct 2010</v>
      </c>
      <c r="B7" s="11">
        <v>12708848</v>
      </c>
      <c r="C7" s="11">
        <v>2110815</v>
      </c>
      <c r="D7" s="11">
        <v>14819663</v>
      </c>
      <c r="E7" s="11">
        <v>156504739</v>
      </c>
      <c r="F7" s="11">
        <v>16050505</v>
      </c>
      <c r="G7" s="11">
        <v>172555244</v>
      </c>
      <c r="H7" s="11">
        <v>11383612</v>
      </c>
      <c r="I7" s="16">
        <v>19.8881</v>
      </c>
    </row>
    <row r="8" spans="1:9" ht="12" customHeight="1">
      <c r="A8" s="2" t="str">
        <f>"Nov "&amp;RIGHT(A6,4)-1</f>
        <v>Nov 2010</v>
      </c>
      <c r="B8" s="11">
        <v>13567249</v>
      </c>
      <c r="C8" s="11">
        <v>2203109</v>
      </c>
      <c r="D8" s="11">
        <v>15770358</v>
      </c>
      <c r="E8" s="11">
        <v>143030985</v>
      </c>
      <c r="F8" s="11">
        <v>14643977</v>
      </c>
      <c r="G8" s="11">
        <v>157674962</v>
      </c>
      <c r="H8" s="11">
        <v>11589977</v>
      </c>
      <c r="I8" s="16">
        <v>17.946</v>
      </c>
    </row>
    <row r="9" spans="1:9" ht="12" customHeight="1">
      <c r="A9" s="2" t="str">
        <f>"Dec "&amp;RIGHT(A6,4)-1</f>
        <v>Dec 2010</v>
      </c>
      <c r="B9" s="11">
        <v>9208286</v>
      </c>
      <c r="C9" s="11">
        <v>1538182</v>
      </c>
      <c r="D9" s="11">
        <v>10746468</v>
      </c>
      <c r="E9" s="11">
        <v>105330763</v>
      </c>
      <c r="F9" s="11">
        <v>10782672</v>
      </c>
      <c r="G9" s="11">
        <v>116113435</v>
      </c>
      <c r="H9" s="11">
        <v>11040254</v>
      </c>
      <c r="I9" s="16">
        <v>13.7568</v>
      </c>
    </row>
    <row r="10" spans="1:9" ht="12" customHeight="1">
      <c r="A10" s="2" t="str">
        <f>"Jan "&amp;RIGHT(A6,4)</f>
        <v>Jan 2011</v>
      </c>
      <c r="B10" s="11">
        <v>11316401</v>
      </c>
      <c r="C10" s="11">
        <v>1863203</v>
      </c>
      <c r="D10" s="11">
        <v>13179604</v>
      </c>
      <c r="E10" s="11">
        <v>134861839</v>
      </c>
      <c r="F10" s="11">
        <v>13734480</v>
      </c>
      <c r="G10" s="11">
        <v>148596319</v>
      </c>
      <c r="H10" s="11">
        <v>10748490</v>
      </c>
      <c r="I10" s="16">
        <v>17.9406</v>
      </c>
    </row>
    <row r="11" spans="1:9" ht="12" customHeight="1">
      <c r="A11" s="2" t="str">
        <f>"Feb "&amp;RIGHT(A6,4)</f>
        <v>Feb 2011</v>
      </c>
      <c r="B11" s="11">
        <v>11186045</v>
      </c>
      <c r="C11" s="11">
        <v>1823170</v>
      </c>
      <c r="D11" s="11">
        <v>13009215</v>
      </c>
      <c r="E11" s="11">
        <v>135659331</v>
      </c>
      <c r="F11" s="11">
        <v>13734850</v>
      </c>
      <c r="G11" s="11">
        <v>149394181</v>
      </c>
      <c r="H11" s="11">
        <v>11006846</v>
      </c>
      <c r="I11" s="16">
        <v>17.5805</v>
      </c>
    </row>
    <row r="12" spans="1:9" ht="12" customHeight="1">
      <c r="A12" s="2" t="str">
        <f>"Mar "&amp;RIGHT(A6,4)</f>
        <v>Mar 2011</v>
      </c>
      <c r="B12" s="11">
        <v>14135439</v>
      </c>
      <c r="C12" s="11">
        <v>2316056</v>
      </c>
      <c r="D12" s="11">
        <v>16451495</v>
      </c>
      <c r="E12" s="11">
        <v>164616818</v>
      </c>
      <c r="F12" s="11">
        <v>16800345</v>
      </c>
      <c r="G12" s="11">
        <v>181417163</v>
      </c>
      <c r="H12" s="11">
        <v>11464309</v>
      </c>
      <c r="I12" s="16">
        <v>20.6656</v>
      </c>
    </row>
    <row r="13" spans="1:9" ht="12" customHeight="1">
      <c r="A13" s="2" t="str">
        <f>"Apr "&amp;RIGHT(A6,4)</f>
        <v>Apr 2011</v>
      </c>
      <c r="B13" s="11">
        <v>12567046</v>
      </c>
      <c r="C13" s="11">
        <v>2052658</v>
      </c>
      <c r="D13" s="11">
        <v>14619704</v>
      </c>
      <c r="E13" s="11">
        <v>143129264</v>
      </c>
      <c r="F13" s="11">
        <v>14448536</v>
      </c>
      <c r="G13" s="11">
        <v>157577800</v>
      </c>
      <c r="H13" s="11">
        <v>11451817</v>
      </c>
      <c r="I13" s="16">
        <v>18.002</v>
      </c>
    </row>
    <row r="14" spans="1:9" ht="12" customHeight="1">
      <c r="A14" s="2" t="str">
        <f>"May "&amp;RIGHT(A6,4)</f>
        <v>May 2011</v>
      </c>
      <c r="B14" s="11">
        <v>14412020</v>
      </c>
      <c r="C14" s="11">
        <v>2298319</v>
      </c>
      <c r="D14" s="11">
        <v>16710339</v>
      </c>
      <c r="E14" s="11">
        <v>162415957</v>
      </c>
      <c r="F14" s="11">
        <v>16206805</v>
      </c>
      <c r="G14" s="11">
        <v>178622762</v>
      </c>
      <c r="H14" s="11">
        <v>11445691</v>
      </c>
      <c r="I14" s="16">
        <v>20.3368</v>
      </c>
    </row>
    <row r="15" spans="1:9" ht="12" customHeight="1">
      <c r="A15" s="2" t="str">
        <f>"Jun "&amp;RIGHT(A6,4)</f>
        <v>Jun 2011</v>
      </c>
      <c r="B15" s="11">
        <v>3934271</v>
      </c>
      <c r="C15" s="11">
        <v>522281</v>
      </c>
      <c r="D15" s="11">
        <v>4456552</v>
      </c>
      <c r="E15" s="11">
        <v>47064201</v>
      </c>
      <c r="F15" s="11">
        <v>4084801</v>
      </c>
      <c r="G15" s="11">
        <v>51149002</v>
      </c>
      <c r="H15" s="11">
        <v>5790498</v>
      </c>
      <c r="I15" s="16">
        <v>11.0492</v>
      </c>
    </row>
    <row r="16" spans="1:9" ht="12" customHeight="1">
      <c r="A16" s="2" t="str">
        <f>"Jul "&amp;RIGHT(A6,4)</f>
        <v>Jul 2011</v>
      </c>
      <c r="B16" s="11">
        <v>558673</v>
      </c>
      <c r="C16" s="11">
        <v>21205</v>
      </c>
      <c r="D16" s="11">
        <v>579878</v>
      </c>
      <c r="E16" s="11">
        <v>9026873</v>
      </c>
      <c r="F16" s="11">
        <v>271323</v>
      </c>
      <c r="G16" s="11">
        <v>9298196</v>
      </c>
      <c r="H16" s="11">
        <v>555920</v>
      </c>
      <c r="I16" s="16">
        <v>18.9782</v>
      </c>
    </row>
    <row r="17" spans="1:9" ht="12" customHeight="1">
      <c r="A17" s="2" t="str">
        <f>"Aug "&amp;RIGHT(A6,4)</f>
        <v>Aug 2011</v>
      </c>
      <c r="B17" s="11">
        <v>3221601</v>
      </c>
      <c r="C17" s="11">
        <v>444502</v>
      </c>
      <c r="D17" s="11">
        <v>3666103</v>
      </c>
      <c r="E17" s="11">
        <v>64514048</v>
      </c>
      <c r="F17" s="11">
        <v>5669666</v>
      </c>
      <c r="G17" s="11">
        <v>70183714</v>
      </c>
      <c r="H17" s="11">
        <v>6984047</v>
      </c>
      <c r="I17" s="16">
        <v>12.6488</v>
      </c>
    </row>
    <row r="18" spans="1:9" ht="12" customHeight="1">
      <c r="A18" s="2" t="str">
        <f>"Sep "&amp;RIGHT(A6,4)</f>
        <v>Sep 2011</v>
      </c>
      <c r="B18" s="11">
        <v>10882597</v>
      </c>
      <c r="C18" s="11">
        <v>1773709</v>
      </c>
      <c r="D18" s="11">
        <v>12656306</v>
      </c>
      <c r="E18" s="11">
        <v>169646538</v>
      </c>
      <c r="F18" s="11">
        <v>17092297</v>
      </c>
      <c r="G18" s="11">
        <v>186738835</v>
      </c>
      <c r="H18" s="11">
        <v>11560792</v>
      </c>
      <c r="I18" s="16">
        <v>20.6163</v>
      </c>
    </row>
    <row r="19" spans="1:9" ht="12" customHeight="1">
      <c r="A19" s="12" t="s">
        <v>58</v>
      </c>
      <c r="B19" s="13">
        <v>117698476</v>
      </c>
      <c r="C19" s="13">
        <v>18967209</v>
      </c>
      <c r="D19" s="13">
        <v>136665685</v>
      </c>
      <c r="E19" s="13">
        <v>1435801356</v>
      </c>
      <c r="F19" s="13">
        <v>143520257</v>
      </c>
      <c r="G19" s="13">
        <v>1579321613</v>
      </c>
      <c r="H19" s="13">
        <v>11299087.5556</v>
      </c>
      <c r="I19" s="17">
        <v>177.7819</v>
      </c>
    </row>
    <row r="20" spans="1:9" ht="12" customHeight="1">
      <c r="A20" s="14" t="s">
        <v>400</v>
      </c>
      <c r="B20" s="15">
        <v>26276097</v>
      </c>
      <c r="C20" s="15">
        <v>4313924</v>
      </c>
      <c r="D20" s="15">
        <v>30590021</v>
      </c>
      <c r="E20" s="15">
        <v>299535724</v>
      </c>
      <c r="F20" s="15">
        <v>30694482</v>
      </c>
      <c r="G20" s="15">
        <v>330230206</v>
      </c>
      <c r="H20" s="15">
        <v>11486794.5</v>
      </c>
      <c r="I20" s="18">
        <v>37.8341</v>
      </c>
    </row>
    <row r="21" ht="12" customHeight="1">
      <c r="A21" s="3" t="str">
        <f>"FY "&amp;RIGHT(A6,4)+1</f>
        <v>FY 2012</v>
      </c>
    </row>
    <row r="22" spans="1:9" ht="12" customHeight="1">
      <c r="A22" s="2" t="str">
        <f>"Oct "&amp;RIGHT(A6,4)</f>
        <v>Oct 2011</v>
      </c>
      <c r="B22" s="11">
        <v>11316446</v>
      </c>
      <c r="C22" s="11">
        <v>1872420</v>
      </c>
      <c r="D22" s="11">
        <v>13188866</v>
      </c>
      <c r="E22" s="11">
        <v>165113362</v>
      </c>
      <c r="F22" s="11">
        <v>16964513</v>
      </c>
      <c r="G22" s="11">
        <v>182077875</v>
      </c>
      <c r="H22" s="11">
        <v>11843623</v>
      </c>
      <c r="I22" s="16">
        <v>19.7589</v>
      </c>
    </row>
    <row r="23" spans="1:9" ht="12" customHeight="1">
      <c r="A23" s="2" t="str">
        <f>"Nov "&amp;RIGHT(A6,4)</f>
        <v>Nov 2011</v>
      </c>
      <c r="B23" s="11">
        <v>10618672</v>
      </c>
      <c r="C23" s="11">
        <v>1774945</v>
      </c>
      <c r="D23" s="11">
        <v>12393617</v>
      </c>
      <c r="E23" s="11">
        <v>153633222</v>
      </c>
      <c r="F23" s="11">
        <v>15908997</v>
      </c>
      <c r="G23" s="11">
        <v>169542219</v>
      </c>
      <c r="H23" s="11">
        <v>11973335</v>
      </c>
      <c r="I23" s="16">
        <v>18.132</v>
      </c>
    </row>
    <row r="24" spans="1:9" ht="12" customHeight="1">
      <c r="A24" s="2" t="str">
        <f>"Dec "&amp;RIGHT(A6,4)</f>
        <v>Dec 2011</v>
      </c>
      <c r="B24" s="11" t="s">
        <v>399</v>
      </c>
      <c r="C24" s="11" t="s">
        <v>399</v>
      </c>
      <c r="D24" s="11" t="s">
        <v>399</v>
      </c>
      <c r="E24" s="11" t="s">
        <v>399</v>
      </c>
      <c r="F24" s="11" t="s">
        <v>399</v>
      </c>
      <c r="G24" s="11" t="s">
        <v>399</v>
      </c>
      <c r="H24" s="11" t="s">
        <v>399</v>
      </c>
      <c r="I24" s="16" t="s">
        <v>399</v>
      </c>
    </row>
    <row r="25" spans="1:9" ht="12" customHeight="1">
      <c r="A25" s="2" t="str">
        <f>"Jan "&amp;RIGHT(A6,4)+1</f>
        <v>Jan 2012</v>
      </c>
      <c r="B25" s="11" t="s">
        <v>399</v>
      </c>
      <c r="C25" s="11" t="s">
        <v>399</v>
      </c>
      <c r="D25" s="11" t="s">
        <v>399</v>
      </c>
      <c r="E25" s="11" t="s">
        <v>399</v>
      </c>
      <c r="F25" s="11" t="s">
        <v>399</v>
      </c>
      <c r="G25" s="11" t="s">
        <v>399</v>
      </c>
      <c r="H25" s="11" t="s">
        <v>399</v>
      </c>
      <c r="I25" s="16" t="s">
        <v>399</v>
      </c>
    </row>
    <row r="26" spans="1:9" ht="12" customHeight="1">
      <c r="A26" s="2" t="str">
        <f>"Feb "&amp;RIGHT(A6,4)+1</f>
        <v>Feb 2012</v>
      </c>
      <c r="B26" s="11" t="s">
        <v>399</v>
      </c>
      <c r="C26" s="11" t="s">
        <v>399</v>
      </c>
      <c r="D26" s="11" t="s">
        <v>399</v>
      </c>
      <c r="E26" s="11" t="s">
        <v>399</v>
      </c>
      <c r="F26" s="11" t="s">
        <v>399</v>
      </c>
      <c r="G26" s="11" t="s">
        <v>399</v>
      </c>
      <c r="H26" s="11" t="s">
        <v>399</v>
      </c>
      <c r="I26" s="16" t="s">
        <v>399</v>
      </c>
    </row>
    <row r="27" spans="1:9" ht="12" customHeight="1">
      <c r="A27" s="2" t="str">
        <f>"Mar "&amp;RIGHT(A6,4)+1</f>
        <v>Mar 2012</v>
      </c>
      <c r="B27" s="11" t="s">
        <v>399</v>
      </c>
      <c r="C27" s="11" t="s">
        <v>399</v>
      </c>
      <c r="D27" s="11" t="s">
        <v>399</v>
      </c>
      <c r="E27" s="11" t="s">
        <v>399</v>
      </c>
      <c r="F27" s="11" t="s">
        <v>399</v>
      </c>
      <c r="G27" s="11" t="s">
        <v>399</v>
      </c>
      <c r="H27" s="11" t="s">
        <v>399</v>
      </c>
      <c r="I27" s="16" t="s">
        <v>399</v>
      </c>
    </row>
    <row r="28" spans="1:9" ht="12" customHeight="1">
      <c r="A28" s="2" t="str">
        <f>"Apr "&amp;RIGHT(A6,4)+1</f>
        <v>Apr 2012</v>
      </c>
      <c r="B28" s="11" t="s">
        <v>399</v>
      </c>
      <c r="C28" s="11" t="s">
        <v>399</v>
      </c>
      <c r="D28" s="11" t="s">
        <v>399</v>
      </c>
      <c r="E28" s="11" t="s">
        <v>399</v>
      </c>
      <c r="F28" s="11" t="s">
        <v>399</v>
      </c>
      <c r="G28" s="11" t="s">
        <v>399</v>
      </c>
      <c r="H28" s="11" t="s">
        <v>399</v>
      </c>
      <c r="I28" s="16" t="s">
        <v>399</v>
      </c>
    </row>
    <row r="29" spans="1:9" ht="12" customHeight="1">
      <c r="A29" s="2" t="str">
        <f>"May "&amp;RIGHT(A6,4)+1</f>
        <v>May 2012</v>
      </c>
      <c r="B29" s="11" t="s">
        <v>399</v>
      </c>
      <c r="C29" s="11" t="s">
        <v>399</v>
      </c>
      <c r="D29" s="11" t="s">
        <v>399</v>
      </c>
      <c r="E29" s="11" t="s">
        <v>399</v>
      </c>
      <c r="F29" s="11" t="s">
        <v>399</v>
      </c>
      <c r="G29" s="11" t="s">
        <v>399</v>
      </c>
      <c r="H29" s="11" t="s">
        <v>399</v>
      </c>
      <c r="I29" s="16" t="s">
        <v>399</v>
      </c>
    </row>
    <row r="30" spans="1:9" ht="12" customHeight="1">
      <c r="A30" s="2" t="str">
        <f>"Jun "&amp;RIGHT(A6,4)+1</f>
        <v>Jun 2012</v>
      </c>
      <c r="B30" s="11" t="s">
        <v>399</v>
      </c>
      <c r="C30" s="11" t="s">
        <v>399</v>
      </c>
      <c r="D30" s="11" t="s">
        <v>399</v>
      </c>
      <c r="E30" s="11" t="s">
        <v>399</v>
      </c>
      <c r="F30" s="11" t="s">
        <v>399</v>
      </c>
      <c r="G30" s="11" t="s">
        <v>399</v>
      </c>
      <c r="H30" s="11" t="s">
        <v>399</v>
      </c>
      <c r="I30" s="16" t="s">
        <v>399</v>
      </c>
    </row>
    <row r="31" spans="1:9" ht="12" customHeight="1">
      <c r="A31" s="2" t="str">
        <f>"Jul "&amp;RIGHT(A6,4)+1</f>
        <v>Jul 2012</v>
      </c>
      <c r="B31" s="11" t="s">
        <v>399</v>
      </c>
      <c r="C31" s="11" t="s">
        <v>399</v>
      </c>
      <c r="D31" s="11" t="s">
        <v>399</v>
      </c>
      <c r="E31" s="11" t="s">
        <v>399</v>
      </c>
      <c r="F31" s="11" t="s">
        <v>399</v>
      </c>
      <c r="G31" s="11" t="s">
        <v>399</v>
      </c>
      <c r="H31" s="11" t="s">
        <v>399</v>
      </c>
      <c r="I31" s="16" t="s">
        <v>399</v>
      </c>
    </row>
    <row r="32" spans="1:9" ht="12" customHeight="1">
      <c r="A32" s="2" t="str">
        <f>"Aug "&amp;RIGHT(A6,4)+1</f>
        <v>Aug 2012</v>
      </c>
      <c r="B32" s="11" t="s">
        <v>399</v>
      </c>
      <c r="C32" s="11" t="s">
        <v>399</v>
      </c>
      <c r="D32" s="11" t="s">
        <v>399</v>
      </c>
      <c r="E32" s="11" t="s">
        <v>399</v>
      </c>
      <c r="F32" s="11" t="s">
        <v>399</v>
      </c>
      <c r="G32" s="11" t="s">
        <v>399</v>
      </c>
      <c r="H32" s="11" t="s">
        <v>399</v>
      </c>
      <c r="I32" s="16" t="s">
        <v>399</v>
      </c>
    </row>
    <row r="33" spans="1:9" ht="12" customHeight="1">
      <c r="A33" s="2" t="str">
        <f>"Sep "&amp;RIGHT(A6,4)+1</f>
        <v>Sep 2012</v>
      </c>
      <c r="B33" s="11" t="s">
        <v>399</v>
      </c>
      <c r="C33" s="11" t="s">
        <v>399</v>
      </c>
      <c r="D33" s="11" t="s">
        <v>399</v>
      </c>
      <c r="E33" s="11" t="s">
        <v>399</v>
      </c>
      <c r="F33" s="11" t="s">
        <v>399</v>
      </c>
      <c r="G33" s="11" t="s">
        <v>399</v>
      </c>
      <c r="H33" s="11" t="s">
        <v>399</v>
      </c>
      <c r="I33" s="16" t="s">
        <v>399</v>
      </c>
    </row>
    <row r="34" spans="1:9" ht="12" customHeight="1">
      <c r="A34" s="12" t="s">
        <v>58</v>
      </c>
      <c r="B34" s="13">
        <v>21935118</v>
      </c>
      <c r="C34" s="13">
        <v>3647365</v>
      </c>
      <c r="D34" s="13">
        <v>25582483</v>
      </c>
      <c r="E34" s="13">
        <v>318746584</v>
      </c>
      <c r="F34" s="13">
        <v>32873510</v>
      </c>
      <c r="G34" s="13">
        <v>351620094</v>
      </c>
      <c r="H34" s="13">
        <v>11908479</v>
      </c>
      <c r="I34" s="17">
        <v>37.8909</v>
      </c>
    </row>
    <row r="35" spans="1:9" ht="12" customHeight="1">
      <c r="A35" s="14" t="str">
        <f>"Total "&amp;MID(A20,7,LEN(A20)-13)&amp;" Months"</f>
        <v>Total 2 Months</v>
      </c>
      <c r="B35" s="15">
        <v>21935118</v>
      </c>
      <c r="C35" s="15">
        <v>3647365</v>
      </c>
      <c r="D35" s="15">
        <v>25582483</v>
      </c>
      <c r="E35" s="15">
        <v>318746584</v>
      </c>
      <c r="F35" s="15">
        <v>32873510</v>
      </c>
      <c r="G35" s="15">
        <v>351620094</v>
      </c>
      <c r="H35" s="15">
        <v>11908479</v>
      </c>
      <c r="I35" s="18">
        <v>37.8909</v>
      </c>
    </row>
    <row r="36" spans="1:9" ht="12" customHeight="1">
      <c r="A36" s="34"/>
      <c r="B36" s="34"/>
      <c r="C36" s="34"/>
      <c r="D36" s="34"/>
      <c r="E36" s="34"/>
      <c r="F36" s="34"/>
      <c r="G36" s="34"/>
      <c r="H36" s="34"/>
      <c r="I36" s="34"/>
    </row>
    <row r="37" spans="1:9" ht="69.75" customHeight="1">
      <c r="A37" s="52" t="s">
        <v>101</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102</v>
      </c>
      <c r="B2" s="38"/>
      <c r="C2" s="38"/>
      <c r="D2" s="38"/>
      <c r="E2" s="38"/>
      <c r="F2" s="38"/>
      <c r="G2" s="38"/>
      <c r="H2" s="38"/>
      <c r="I2" s="1"/>
    </row>
    <row r="3" spans="1:9" ht="24" customHeight="1">
      <c r="A3" s="40" t="s">
        <v>53</v>
      </c>
      <c r="B3" s="44" t="s">
        <v>98</v>
      </c>
      <c r="C3" s="53"/>
      <c r="D3" s="45"/>
      <c r="E3" s="44" t="s">
        <v>99</v>
      </c>
      <c r="F3" s="53"/>
      <c r="G3" s="45"/>
      <c r="H3" s="42" t="s">
        <v>232</v>
      </c>
      <c r="I3" s="50" t="s">
        <v>233</v>
      </c>
    </row>
    <row r="4" spans="1:9" ht="24" customHeight="1">
      <c r="A4" s="41"/>
      <c r="B4" s="10" t="s">
        <v>82</v>
      </c>
      <c r="C4" s="10" t="s">
        <v>83</v>
      </c>
      <c r="D4" s="10" t="s">
        <v>58</v>
      </c>
      <c r="E4" s="10" t="s">
        <v>82</v>
      </c>
      <c r="F4" s="10" t="s">
        <v>83</v>
      </c>
      <c r="G4" s="10" t="s">
        <v>58</v>
      </c>
      <c r="H4" s="43"/>
      <c r="I4" s="51"/>
    </row>
    <row r="5" spans="1:9" ht="12" customHeight="1">
      <c r="A5" s="1"/>
      <c r="B5" s="34" t="str">
        <f>REPT("-",90)&amp;" Dollars "&amp;REPT("-",90)</f>
        <v>------------------------------------------------------------------------------------------ Dollars ------------------------------------------------------------------------------------------</v>
      </c>
      <c r="C5" s="34"/>
      <c r="D5" s="34"/>
      <c r="E5" s="34"/>
      <c r="F5" s="34"/>
      <c r="G5" s="34"/>
      <c r="H5" s="34"/>
      <c r="I5" s="34"/>
    </row>
    <row r="6" ht="12" customHeight="1">
      <c r="A6" s="3" t="s">
        <v>398</v>
      </c>
    </row>
    <row r="7" spans="1:9" ht="12" customHeight="1">
      <c r="A7" s="2" t="str">
        <f>"Oct "&amp;RIGHT(A6,4)-1</f>
        <v>Oct 2010</v>
      </c>
      <c r="B7" s="11">
        <v>18830252.96</v>
      </c>
      <c r="C7" s="11">
        <v>2496172.18</v>
      </c>
      <c r="D7" s="11">
        <v>21326425.14</v>
      </c>
      <c r="E7" s="11">
        <v>275792056.4</v>
      </c>
      <c r="F7" s="11">
        <v>23480535.16</v>
      </c>
      <c r="G7" s="11">
        <v>299272591.56</v>
      </c>
      <c r="H7" s="11">
        <v>10163167.74</v>
      </c>
      <c r="I7" s="11">
        <v>330762184.44</v>
      </c>
    </row>
    <row r="8" spans="1:9" ht="12" customHeight="1">
      <c r="A8" s="2" t="str">
        <f>"Nov "&amp;RIGHT(A6,4)-1</f>
        <v>Nov 2010</v>
      </c>
      <c r="B8" s="11">
        <v>20103733.08</v>
      </c>
      <c r="C8" s="11">
        <v>2605546.86</v>
      </c>
      <c r="D8" s="11">
        <v>22709279.94</v>
      </c>
      <c r="E8" s="11">
        <v>252075272.29</v>
      </c>
      <c r="F8" s="11">
        <v>21428964</v>
      </c>
      <c r="G8" s="11">
        <v>273504236.29</v>
      </c>
      <c r="H8" s="11">
        <v>8999155.78</v>
      </c>
      <c r="I8" s="11">
        <v>305212672.01</v>
      </c>
    </row>
    <row r="9" spans="1:9" ht="12" customHeight="1">
      <c r="A9" s="2" t="str">
        <f>"Dec "&amp;RIGHT(A6,4)-1</f>
        <v>Dec 2010</v>
      </c>
      <c r="B9" s="11">
        <v>13644424.88</v>
      </c>
      <c r="C9" s="11">
        <v>1819984.92</v>
      </c>
      <c r="D9" s="11">
        <v>15464409.8</v>
      </c>
      <c r="E9" s="11">
        <v>185616503.57</v>
      </c>
      <c r="F9" s="11">
        <v>15773872.01</v>
      </c>
      <c r="G9" s="11">
        <v>201390375.58</v>
      </c>
      <c r="H9" s="11">
        <v>6515763.53</v>
      </c>
      <c r="I9" s="11">
        <v>223370548.91</v>
      </c>
    </row>
    <row r="10" spans="1:9" ht="12" customHeight="1">
      <c r="A10" s="2" t="str">
        <f>"Jan "&amp;RIGHT(A6,4)</f>
        <v>Jan 2011</v>
      </c>
      <c r="B10" s="11">
        <v>16774270.2</v>
      </c>
      <c r="C10" s="11">
        <v>2204741.38</v>
      </c>
      <c r="D10" s="11">
        <v>18979011.58</v>
      </c>
      <c r="E10" s="11">
        <v>237708328.79</v>
      </c>
      <c r="F10" s="11">
        <v>20100213.43</v>
      </c>
      <c r="G10" s="11">
        <v>257808542.22</v>
      </c>
      <c r="H10" s="11">
        <v>8092036.7</v>
      </c>
      <c r="I10" s="11">
        <v>284879590.5</v>
      </c>
    </row>
    <row r="11" spans="1:9" ht="12" customHeight="1">
      <c r="A11" s="2" t="str">
        <f>"Feb "&amp;RIGHT(A6,4)</f>
        <v>Feb 2011</v>
      </c>
      <c r="B11" s="11">
        <v>16581338.12</v>
      </c>
      <c r="C11" s="11">
        <v>2157532.44</v>
      </c>
      <c r="D11" s="11">
        <v>18738870.56</v>
      </c>
      <c r="E11" s="11">
        <v>239115406.68</v>
      </c>
      <c r="F11" s="11">
        <v>20102095.57</v>
      </c>
      <c r="G11" s="11">
        <v>259217502.25</v>
      </c>
      <c r="H11" s="11">
        <v>8103462.13</v>
      </c>
      <c r="I11" s="11">
        <v>286059834.94</v>
      </c>
    </row>
    <row r="12" spans="1:9" ht="12" customHeight="1">
      <c r="A12" s="2" t="str">
        <f>"Mar "&amp;RIGHT(A6,4)</f>
        <v>Mar 2011</v>
      </c>
      <c r="B12" s="11">
        <v>20944138.2</v>
      </c>
      <c r="C12" s="11">
        <v>2738255.2</v>
      </c>
      <c r="D12" s="11">
        <v>23682393.4</v>
      </c>
      <c r="E12" s="11">
        <v>290060416.45</v>
      </c>
      <c r="F12" s="11">
        <v>24572339.94</v>
      </c>
      <c r="G12" s="11">
        <v>314632756.39</v>
      </c>
      <c r="H12" s="11">
        <v>10167576.69</v>
      </c>
      <c r="I12" s="11">
        <v>348482726.48</v>
      </c>
    </row>
    <row r="13" spans="1:9" ht="12" customHeight="1">
      <c r="A13" s="2" t="str">
        <f>"Apr "&amp;RIGHT(A6,4)</f>
        <v>Apr 2011</v>
      </c>
      <c r="B13" s="11">
        <v>18628397.6</v>
      </c>
      <c r="C13" s="11">
        <v>2428748.68</v>
      </c>
      <c r="D13" s="11">
        <v>21057146.28</v>
      </c>
      <c r="E13" s="11">
        <v>252321101.49</v>
      </c>
      <c r="F13" s="11">
        <v>21149806.13</v>
      </c>
      <c r="G13" s="11">
        <v>273470907.62</v>
      </c>
      <c r="H13" s="11">
        <v>8848401.18</v>
      </c>
      <c r="I13" s="11">
        <v>303376455.08</v>
      </c>
    </row>
    <row r="14" spans="1:9" ht="12" customHeight="1">
      <c r="A14" s="2" t="str">
        <f>"May "&amp;RIGHT(A6,4)</f>
        <v>May 2011</v>
      </c>
      <c r="B14" s="11">
        <v>21354541.44</v>
      </c>
      <c r="C14" s="11">
        <v>2717650.18</v>
      </c>
      <c r="D14" s="11">
        <v>24072191.62</v>
      </c>
      <c r="E14" s="11">
        <v>286153510.39</v>
      </c>
      <c r="F14" s="11">
        <v>23701484.04</v>
      </c>
      <c r="G14" s="11">
        <v>309854994.43</v>
      </c>
      <c r="H14" s="11">
        <v>9747509.74</v>
      </c>
      <c r="I14" s="11">
        <v>343674695.79</v>
      </c>
    </row>
    <row r="15" spans="1:9" ht="12" customHeight="1">
      <c r="A15" s="2" t="str">
        <f>"Jun "&amp;RIGHT(A6,4)</f>
        <v>Jun 2011</v>
      </c>
      <c r="B15" s="11">
        <v>5825313.96</v>
      </c>
      <c r="C15" s="11">
        <v>616714.14</v>
      </c>
      <c r="D15" s="11">
        <v>6442028.1</v>
      </c>
      <c r="E15" s="11">
        <v>82873782.47</v>
      </c>
      <c r="F15" s="11">
        <v>5963845.06</v>
      </c>
      <c r="G15" s="11">
        <v>88837627.53</v>
      </c>
      <c r="H15" s="11">
        <v>2177623.04</v>
      </c>
      <c r="I15" s="11">
        <v>97457278.67</v>
      </c>
    </row>
    <row r="16" spans="1:9" ht="12" customHeight="1">
      <c r="A16" s="2" t="str">
        <f>"Jul "&amp;RIGHT(A6,4)</f>
        <v>Jul 2011</v>
      </c>
      <c r="B16" s="11">
        <v>844841.38</v>
      </c>
      <c r="C16" s="11">
        <v>25887.3</v>
      </c>
      <c r="D16" s="11">
        <v>870728.68</v>
      </c>
      <c r="E16" s="11">
        <v>16276034.82</v>
      </c>
      <c r="F16" s="11">
        <v>407014.8</v>
      </c>
      <c r="G16" s="11">
        <v>16683049.62</v>
      </c>
      <c r="H16" s="11">
        <v>181666.74</v>
      </c>
      <c r="I16" s="11">
        <v>17735445.04</v>
      </c>
    </row>
    <row r="17" spans="1:9" ht="12" customHeight="1">
      <c r="A17" s="2" t="str">
        <f>"Aug "&amp;RIGHT(A6,4)</f>
        <v>Aug 2011</v>
      </c>
      <c r="B17" s="11">
        <v>4878351.01</v>
      </c>
      <c r="C17" s="11">
        <v>541715.87</v>
      </c>
      <c r="D17" s="11">
        <v>5420066.88</v>
      </c>
      <c r="E17" s="11">
        <v>116386290.96</v>
      </c>
      <c r="F17" s="11">
        <v>8533944</v>
      </c>
      <c r="G17" s="11">
        <v>124920234.96</v>
      </c>
      <c r="H17" s="11">
        <v>3922162.98</v>
      </c>
      <c r="I17" s="11">
        <v>134262464.82</v>
      </c>
    </row>
    <row r="18" spans="1:9" ht="12" customHeight="1">
      <c r="A18" s="2" t="str">
        <f>"Sep "&amp;RIGHT(A6,4)</f>
        <v>Sep 2011</v>
      </c>
      <c r="B18" s="11">
        <v>16450890.42</v>
      </c>
      <c r="C18" s="11">
        <v>2151829.14</v>
      </c>
      <c r="D18" s="11">
        <v>18602719.56</v>
      </c>
      <c r="E18" s="11">
        <v>305848696.68</v>
      </c>
      <c r="F18" s="11">
        <v>25701831.12</v>
      </c>
      <c r="G18" s="11">
        <v>331550527.8</v>
      </c>
      <c r="H18" s="11">
        <v>10533271.17</v>
      </c>
      <c r="I18" s="11">
        <v>360686518.53</v>
      </c>
    </row>
    <row r="19" spans="1:9" ht="12" customHeight="1">
      <c r="A19" s="12" t="s">
        <v>58</v>
      </c>
      <c r="B19" s="13">
        <v>174860493.25</v>
      </c>
      <c r="C19" s="13">
        <v>22504778.29</v>
      </c>
      <c r="D19" s="13">
        <v>197365271.54</v>
      </c>
      <c r="E19" s="13">
        <v>2540227400.99</v>
      </c>
      <c r="F19" s="13">
        <v>210915945.26</v>
      </c>
      <c r="G19" s="13">
        <v>2751143346.25</v>
      </c>
      <c r="H19" s="13">
        <v>87451797.42</v>
      </c>
      <c r="I19" s="13">
        <v>3035960415.21</v>
      </c>
    </row>
    <row r="20" spans="1:9" ht="12" customHeight="1">
      <c r="A20" s="14" t="s">
        <v>400</v>
      </c>
      <c r="B20" s="15">
        <v>38933986.04</v>
      </c>
      <c r="C20" s="15">
        <v>5101719.04</v>
      </c>
      <c r="D20" s="15">
        <v>44035705.08</v>
      </c>
      <c r="E20" s="15">
        <v>527867328.69</v>
      </c>
      <c r="F20" s="15">
        <v>44909499.16</v>
      </c>
      <c r="G20" s="15">
        <v>572776827.85</v>
      </c>
      <c r="H20" s="15">
        <v>19162323.52</v>
      </c>
      <c r="I20" s="15">
        <v>635974856.45</v>
      </c>
    </row>
    <row r="21" ht="12" customHeight="1">
      <c r="A21" s="3" t="str">
        <f>"FY "&amp;RIGHT(A6,4)+1</f>
        <v>FY 2012</v>
      </c>
    </row>
    <row r="22" spans="1:9" ht="12" customHeight="1">
      <c r="A22" s="2" t="str">
        <f>"Oct "&amp;RIGHT(A6,4)</f>
        <v>Oct 2011</v>
      </c>
      <c r="B22" s="11">
        <v>17102304.41</v>
      </c>
      <c r="C22" s="11">
        <v>2269915.15</v>
      </c>
      <c r="D22" s="11">
        <v>19372219.56</v>
      </c>
      <c r="E22" s="11">
        <v>297590170.68</v>
      </c>
      <c r="F22" s="11">
        <v>25497138.06</v>
      </c>
      <c r="G22" s="11">
        <v>323087308.74</v>
      </c>
      <c r="H22" s="11">
        <v>10478448.73</v>
      </c>
      <c r="I22" s="11">
        <v>352937977.03</v>
      </c>
    </row>
    <row r="23" spans="1:9" ht="12" customHeight="1">
      <c r="A23" s="2" t="str">
        <f>"Nov "&amp;RIGHT(A6,4)</f>
        <v>Nov 2011</v>
      </c>
      <c r="B23" s="11">
        <v>16050927.92</v>
      </c>
      <c r="C23" s="11">
        <v>2152672.2</v>
      </c>
      <c r="D23" s="11">
        <v>18203600.12</v>
      </c>
      <c r="E23" s="11">
        <v>276943276.68</v>
      </c>
      <c r="F23" s="11">
        <v>23920977.3</v>
      </c>
      <c r="G23" s="11">
        <v>300864253.98</v>
      </c>
      <c r="H23" s="11">
        <v>9509265.99</v>
      </c>
      <c r="I23" s="11">
        <v>328577120.09</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33153232.33</v>
      </c>
      <c r="C34" s="13">
        <v>4422587.35</v>
      </c>
      <c r="D34" s="13">
        <v>37575819.68</v>
      </c>
      <c r="E34" s="13">
        <v>574533447.36</v>
      </c>
      <c r="F34" s="13">
        <v>49418115.36</v>
      </c>
      <c r="G34" s="13">
        <v>623951562.72</v>
      </c>
      <c r="H34" s="13">
        <v>19987714.72</v>
      </c>
      <c r="I34" s="13">
        <v>681515097.12</v>
      </c>
    </row>
    <row r="35" spans="1:9" ht="12" customHeight="1">
      <c r="A35" s="14" t="str">
        <f>"Total "&amp;MID(A20,7,LEN(A20)-13)&amp;" Months"</f>
        <v>Total 2 Months</v>
      </c>
      <c r="B35" s="15">
        <v>33153232.33</v>
      </c>
      <c r="C35" s="15">
        <v>4422587.35</v>
      </c>
      <c r="D35" s="15">
        <v>37575819.68</v>
      </c>
      <c r="E35" s="15">
        <v>574533447.36</v>
      </c>
      <c r="F35" s="15">
        <v>49418115.36</v>
      </c>
      <c r="G35" s="15">
        <v>623951562.72</v>
      </c>
      <c r="H35" s="15">
        <v>19987714.72</v>
      </c>
      <c r="I35" s="15">
        <v>681515097.12</v>
      </c>
    </row>
    <row r="36" spans="1:9" ht="12" customHeight="1">
      <c r="A36" s="34"/>
      <c r="B36" s="34"/>
      <c r="C36" s="34"/>
      <c r="D36" s="34"/>
      <c r="E36" s="34"/>
      <c r="F36" s="34"/>
      <c r="G36" s="34"/>
      <c r="H36" s="34"/>
      <c r="I36" s="34"/>
    </row>
    <row r="37" spans="1:9" ht="69.75" customHeight="1">
      <c r="A37" s="52" t="s">
        <v>103</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36" t="s">
        <v>401</v>
      </c>
      <c r="B1" s="36"/>
      <c r="C1" s="36"/>
      <c r="D1" s="36"/>
      <c r="E1" s="36"/>
      <c r="F1" s="36"/>
      <c r="G1" s="36"/>
      <c r="H1" s="36"/>
      <c r="I1" s="36"/>
      <c r="J1" s="2" t="s">
        <v>397</v>
      </c>
    </row>
    <row r="2" spans="1:10" ht="12" customHeight="1">
      <c r="A2" s="38" t="s">
        <v>104</v>
      </c>
      <c r="B2" s="38"/>
      <c r="C2" s="38"/>
      <c r="D2" s="38"/>
      <c r="E2" s="38"/>
      <c r="F2" s="38"/>
      <c r="G2" s="38"/>
      <c r="H2" s="38"/>
      <c r="I2" s="38"/>
      <c r="J2" s="1"/>
    </row>
    <row r="3" spans="1:10" ht="24" customHeight="1">
      <c r="A3" s="40" t="s">
        <v>53</v>
      </c>
      <c r="B3" s="44" t="s">
        <v>234</v>
      </c>
      <c r="C3" s="53"/>
      <c r="D3" s="45"/>
      <c r="E3" s="44" t="s">
        <v>236</v>
      </c>
      <c r="F3" s="53"/>
      <c r="G3" s="45"/>
      <c r="H3" s="44" t="s">
        <v>58</v>
      </c>
      <c r="I3" s="53"/>
      <c r="J3" s="53"/>
    </row>
    <row r="4" spans="1:10" ht="24" customHeight="1">
      <c r="A4" s="41"/>
      <c r="B4" s="10" t="s">
        <v>235</v>
      </c>
      <c r="C4" s="10" t="s">
        <v>105</v>
      </c>
      <c r="D4" s="10" t="s">
        <v>106</v>
      </c>
      <c r="E4" s="10" t="s">
        <v>107</v>
      </c>
      <c r="F4" s="10" t="s">
        <v>105</v>
      </c>
      <c r="G4" s="10" t="s">
        <v>106</v>
      </c>
      <c r="H4" s="10" t="s">
        <v>107</v>
      </c>
      <c r="I4" s="10" t="s">
        <v>105</v>
      </c>
      <c r="J4" s="9" t="s">
        <v>106</v>
      </c>
    </row>
    <row r="5" spans="1:10" ht="12" customHeight="1">
      <c r="A5" s="1"/>
      <c r="B5" s="34" t="str">
        <f>REPT("-",101)&amp;" Number "&amp;REPT("-",101)</f>
        <v>----------------------------------------------------------------------------------------------------- Number -----------------------------------------------------------------------------------------------------</v>
      </c>
      <c r="C5" s="34"/>
      <c r="D5" s="34"/>
      <c r="E5" s="34"/>
      <c r="F5" s="34"/>
      <c r="G5" s="34"/>
      <c r="H5" s="34"/>
      <c r="I5" s="34"/>
      <c r="J5" s="34"/>
    </row>
    <row r="6" ht="12" customHeight="1">
      <c r="A6" s="3" t="s">
        <v>398</v>
      </c>
    </row>
    <row r="7" spans="1:10" ht="12" customHeight="1">
      <c r="A7" s="2" t="str">
        <f>"Oct "&amp;RIGHT(A6,4)-1</f>
        <v>Oct 2010</v>
      </c>
      <c r="B7" s="11" t="s">
        <v>399</v>
      </c>
      <c r="C7" s="11" t="s">
        <v>399</v>
      </c>
      <c r="D7" s="11" t="s">
        <v>399</v>
      </c>
      <c r="E7" s="11" t="s">
        <v>399</v>
      </c>
      <c r="F7" s="11" t="s">
        <v>399</v>
      </c>
      <c r="G7" s="11" t="s">
        <v>399</v>
      </c>
      <c r="H7" s="11" t="s">
        <v>399</v>
      </c>
      <c r="I7" s="11" t="s">
        <v>399</v>
      </c>
      <c r="J7" s="11" t="s">
        <v>399</v>
      </c>
    </row>
    <row r="8" spans="1:10" ht="12" customHeight="1">
      <c r="A8" s="2" t="str">
        <f>"Nov "&amp;RIGHT(A6,4)-1</f>
        <v>Nov 2010</v>
      </c>
      <c r="B8" s="11" t="s">
        <v>399</v>
      </c>
      <c r="C8" s="11" t="s">
        <v>399</v>
      </c>
      <c r="D8" s="11" t="s">
        <v>399</v>
      </c>
      <c r="E8" s="11" t="s">
        <v>399</v>
      </c>
      <c r="F8" s="11" t="s">
        <v>399</v>
      </c>
      <c r="G8" s="11" t="s">
        <v>399</v>
      </c>
      <c r="H8" s="11" t="s">
        <v>399</v>
      </c>
      <c r="I8" s="11" t="s">
        <v>399</v>
      </c>
      <c r="J8" s="11" t="s">
        <v>399</v>
      </c>
    </row>
    <row r="9" spans="1:10" ht="12" customHeight="1">
      <c r="A9" s="2" t="str">
        <f>"Dec "&amp;RIGHT(A6,4)-1</f>
        <v>Dec 2010</v>
      </c>
      <c r="B9" s="11">
        <v>865</v>
      </c>
      <c r="C9" s="11">
        <v>134330</v>
      </c>
      <c r="D9" s="11">
        <v>797230</v>
      </c>
      <c r="E9" s="11">
        <v>20520</v>
      </c>
      <c r="F9" s="11">
        <v>56251</v>
      </c>
      <c r="G9" s="11">
        <v>2501243</v>
      </c>
      <c r="H9" s="11">
        <v>21385</v>
      </c>
      <c r="I9" s="11">
        <v>190581</v>
      </c>
      <c r="J9" s="11">
        <v>3298473</v>
      </c>
    </row>
    <row r="10" spans="1:10" ht="12" customHeight="1">
      <c r="A10" s="2" t="str">
        <f>"Jan "&amp;RIGHT(A6,4)</f>
        <v>Jan 2011</v>
      </c>
      <c r="B10" s="11" t="s">
        <v>399</v>
      </c>
      <c r="C10" s="11" t="s">
        <v>399</v>
      </c>
      <c r="D10" s="11" t="s">
        <v>399</v>
      </c>
      <c r="E10" s="11" t="s">
        <v>399</v>
      </c>
      <c r="F10" s="11" t="s">
        <v>399</v>
      </c>
      <c r="G10" s="11" t="s">
        <v>399</v>
      </c>
      <c r="H10" s="11" t="s">
        <v>399</v>
      </c>
      <c r="I10" s="11" t="s">
        <v>399</v>
      </c>
      <c r="J10" s="11" t="s">
        <v>399</v>
      </c>
    </row>
    <row r="11" spans="1:10" ht="12" customHeight="1">
      <c r="A11" s="2" t="str">
        <f>"Feb "&amp;RIGHT(A6,4)</f>
        <v>Feb 2011</v>
      </c>
      <c r="B11" s="11" t="s">
        <v>399</v>
      </c>
      <c r="C11" s="11" t="s">
        <v>399</v>
      </c>
      <c r="D11" s="11" t="s">
        <v>399</v>
      </c>
      <c r="E11" s="11" t="s">
        <v>399</v>
      </c>
      <c r="F11" s="11" t="s">
        <v>399</v>
      </c>
      <c r="G11" s="11" t="s">
        <v>399</v>
      </c>
      <c r="H11" s="11" t="s">
        <v>399</v>
      </c>
      <c r="I11" s="11" t="s">
        <v>399</v>
      </c>
      <c r="J11" s="11" t="s">
        <v>399</v>
      </c>
    </row>
    <row r="12" spans="1:10" ht="12" customHeight="1">
      <c r="A12" s="2" t="str">
        <f>"Mar "&amp;RIGHT(A6,4)</f>
        <v>Mar 2011</v>
      </c>
      <c r="B12" s="11">
        <v>863</v>
      </c>
      <c r="C12" s="11">
        <v>133646</v>
      </c>
      <c r="D12" s="11">
        <v>842865</v>
      </c>
      <c r="E12" s="11">
        <v>20709</v>
      </c>
      <c r="F12" s="11">
        <v>58585</v>
      </c>
      <c r="G12" s="11">
        <v>2787384</v>
      </c>
      <c r="H12" s="11">
        <v>21572</v>
      </c>
      <c r="I12" s="11">
        <v>192231</v>
      </c>
      <c r="J12" s="11">
        <v>3630249</v>
      </c>
    </row>
    <row r="13" spans="1:10" ht="12" customHeight="1">
      <c r="A13" s="2" t="str">
        <f>"Apr "&amp;RIGHT(A6,4)</f>
        <v>Apr 2011</v>
      </c>
      <c r="B13" s="11" t="s">
        <v>399</v>
      </c>
      <c r="C13" s="11" t="s">
        <v>399</v>
      </c>
      <c r="D13" s="11" t="s">
        <v>399</v>
      </c>
      <c r="E13" s="11" t="s">
        <v>399</v>
      </c>
      <c r="F13" s="11" t="s">
        <v>399</v>
      </c>
      <c r="G13" s="11" t="s">
        <v>399</v>
      </c>
      <c r="H13" s="11" t="s">
        <v>399</v>
      </c>
      <c r="I13" s="11" t="s">
        <v>399</v>
      </c>
      <c r="J13" s="11" t="s">
        <v>399</v>
      </c>
    </row>
    <row r="14" spans="1:10" ht="12" customHeight="1">
      <c r="A14" s="2" t="str">
        <f>"May "&amp;RIGHT(A6,4)</f>
        <v>May 2011</v>
      </c>
      <c r="B14" s="11" t="s">
        <v>399</v>
      </c>
      <c r="C14" s="11" t="s">
        <v>399</v>
      </c>
      <c r="D14" s="11" t="s">
        <v>399</v>
      </c>
      <c r="E14" s="11" t="s">
        <v>399</v>
      </c>
      <c r="F14" s="11" t="s">
        <v>399</v>
      </c>
      <c r="G14" s="11" t="s">
        <v>399</v>
      </c>
      <c r="H14" s="11" t="s">
        <v>399</v>
      </c>
      <c r="I14" s="11" t="s">
        <v>399</v>
      </c>
      <c r="J14" s="11" t="s">
        <v>399</v>
      </c>
    </row>
    <row r="15" spans="1:10" ht="12" customHeight="1">
      <c r="A15" s="2" t="str">
        <f>"Jun "&amp;RIGHT(A6,4)</f>
        <v>Jun 2011</v>
      </c>
      <c r="B15" s="11">
        <v>859</v>
      </c>
      <c r="C15" s="11">
        <v>132149</v>
      </c>
      <c r="D15" s="11">
        <v>820961</v>
      </c>
      <c r="E15" s="11">
        <v>19771</v>
      </c>
      <c r="F15" s="11">
        <v>45522</v>
      </c>
      <c r="G15" s="11">
        <v>2074466</v>
      </c>
      <c r="H15" s="11">
        <v>20630</v>
      </c>
      <c r="I15" s="11">
        <v>177671</v>
      </c>
      <c r="J15" s="11">
        <v>2895427</v>
      </c>
    </row>
    <row r="16" spans="1:10" ht="12" customHeight="1">
      <c r="A16" s="2" t="str">
        <f>"Jul "&amp;RIGHT(A6,4)</f>
        <v>Jul 2011</v>
      </c>
      <c r="B16" s="11" t="s">
        <v>399</v>
      </c>
      <c r="C16" s="11" t="s">
        <v>399</v>
      </c>
      <c r="D16" s="11" t="s">
        <v>399</v>
      </c>
      <c r="E16" s="11" t="s">
        <v>399</v>
      </c>
      <c r="F16" s="11" t="s">
        <v>399</v>
      </c>
      <c r="G16" s="11" t="s">
        <v>399</v>
      </c>
      <c r="H16" s="11" t="s">
        <v>399</v>
      </c>
      <c r="I16" s="11" t="s">
        <v>399</v>
      </c>
      <c r="J16" s="11" t="s">
        <v>399</v>
      </c>
    </row>
    <row r="17" spans="1:10" ht="12" customHeight="1">
      <c r="A17" s="2" t="str">
        <f>"Aug "&amp;RIGHT(A6,4)</f>
        <v>Aug 2011</v>
      </c>
      <c r="B17" s="11" t="s">
        <v>399</v>
      </c>
      <c r="C17" s="11" t="s">
        <v>399</v>
      </c>
      <c r="D17" s="11" t="s">
        <v>399</v>
      </c>
      <c r="E17" s="11" t="s">
        <v>399</v>
      </c>
      <c r="F17" s="11" t="s">
        <v>399</v>
      </c>
      <c r="G17" s="11" t="s">
        <v>399</v>
      </c>
      <c r="H17" s="11" t="s">
        <v>399</v>
      </c>
      <c r="I17" s="11" t="s">
        <v>399</v>
      </c>
      <c r="J17" s="11" t="s">
        <v>399</v>
      </c>
    </row>
    <row r="18" spans="1:10" ht="12" customHeight="1">
      <c r="A18" s="2" t="str">
        <f>"Sep "&amp;RIGHT(A6,4)</f>
        <v>Sep 2011</v>
      </c>
      <c r="B18" s="11">
        <v>855</v>
      </c>
      <c r="C18" s="11">
        <v>129063</v>
      </c>
      <c r="D18" s="11">
        <v>796604</v>
      </c>
      <c r="E18" s="11">
        <v>20429</v>
      </c>
      <c r="F18" s="11">
        <v>53928</v>
      </c>
      <c r="G18" s="11">
        <v>2509667</v>
      </c>
      <c r="H18" s="11">
        <v>21284</v>
      </c>
      <c r="I18" s="11">
        <v>182991</v>
      </c>
      <c r="J18" s="11">
        <v>3306271</v>
      </c>
    </row>
    <row r="19" spans="1:10" ht="12" customHeight="1">
      <c r="A19" s="12" t="s">
        <v>58</v>
      </c>
      <c r="B19" s="13">
        <v>860.5</v>
      </c>
      <c r="C19" s="13">
        <v>132297</v>
      </c>
      <c r="D19" s="13">
        <v>814415</v>
      </c>
      <c r="E19" s="13">
        <v>20357.25</v>
      </c>
      <c r="F19" s="13">
        <v>53571.5</v>
      </c>
      <c r="G19" s="13">
        <v>2468190</v>
      </c>
      <c r="H19" s="13">
        <v>21217.75</v>
      </c>
      <c r="I19" s="13">
        <v>185868.5</v>
      </c>
      <c r="J19" s="13">
        <v>3282605</v>
      </c>
    </row>
    <row r="20" spans="1:10" ht="12" customHeight="1">
      <c r="A20" s="14" t="s">
        <v>400</v>
      </c>
      <c r="B20" s="15" t="s">
        <v>399</v>
      </c>
      <c r="C20" s="15" t="s">
        <v>399</v>
      </c>
      <c r="D20" s="15" t="s">
        <v>399</v>
      </c>
      <c r="E20" s="15" t="s">
        <v>399</v>
      </c>
      <c r="F20" s="15" t="s">
        <v>399</v>
      </c>
      <c r="G20" s="15" t="s">
        <v>399</v>
      </c>
      <c r="H20" s="15" t="s">
        <v>399</v>
      </c>
      <c r="I20" s="15" t="s">
        <v>399</v>
      </c>
      <c r="J20" s="15" t="s">
        <v>399</v>
      </c>
    </row>
    <row r="21" ht="12" customHeight="1">
      <c r="A21" s="3" t="str">
        <f>"FY "&amp;RIGHT(A6,4)+1</f>
        <v>FY 2012</v>
      </c>
    </row>
    <row r="22" spans="1:10" ht="12" customHeight="1">
      <c r="A22" s="2" t="str">
        <f>"Oct "&amp;RIGHT(A6,4)</f>
        <v>Oct 2011</v>
      </c>
      <c r="B22" s="11" t="s">
        <v>399</v>
      </c>
      <c r="C22" s="11" t="s">
        <v>399</v>
      </c>
      <c r="D22" s="11" t="s">
        <v>399</v>
      </c>
      <c r="E22" s="11" t="s">
        <v>399</v>
      </c>
      <c r="F22" s="11" t="s">
        <v>399</v>
      </c>
      <c r="G22" s="11" t="s">
        <v>399</v>
      </c>
      <c r="H22" s="11" t="s">
        <v>399</v>
      </c>
      <c r="I22" s="11" t="s">
        <v>399</v>
      </c>
      <c r="J22" s="11" t="s">
        <v>399</v>
      </c>
    </row>
    <row r="23" spans="1:10" ht="12" customHeight="1">
      <c r="A23" s="2" t="str">
        <f>"Nov "&amp;RIGHT(A6,4)</f>
        <v>Nov 2011</v>
      </c>
      <c r="B23" s="11" t="s">
        <v>399</v>
      </c>
      <c r="C23" s="11" t="s">
        <v>399</v>
      </c>
      <c r="D23" s="11" t="s">
        <v>399</v>
      </c>
      <c r="E23" s="11" t="s">
        <v>399</v>
      </c>
      <c r="F23" s="11" t="s">
        <v>399</v>
      </c>
      <c r="G23" s="11" t="s">
        <v>399</v>
      </c>
      <c r="H23" s="11" t="s">
        <v>399</v>
      </c>
      <c r="I23" s="11" t="s">
        <v>399</v>
      </c>
      <c r="J23" s="11" t="s">
        <v>399</v>
      </c>
    </row>
    <row r="24" spans="1:10" ht="12" customHeight="1">
      <c r="A24" s="2" t="str">
        <f>"Dec "&amp;RIGHT(A6,4)</f>
        <v>Dec 2011</v>
      </c>
      <c r="B24" s="11" t="s">
        <v>399</v>
      </c>
      <c r="C24" s="11" t="s">
        <v>399</v>
      </c>
      <c r="D24" s="11" t="s">
        <v>399</v>
      </c>
      <c r="E24" s="11" t="s">
        <v>399</v>
      </c>
      <c r="F24" s="11" t="s">
        <v>399</v>
      </c>
      <c r="G24" s="11" t="s">
        <v>399</v>
      </c>
      <c r="H24" s="11" t="s">
        <v>399</v>
      </c>
      <c r="I24" s="11" t="s">
        <v>399</v>
      </c>
      <c r="J24" s="11" t="s">
        <v>399</v>
      </c>
    </row>
    <row r="25" spans="1:10" ht="12" customHeight="1">
      <c r="A25" s="2" t="str">
        <f>"Jan "&amp;RIGHT(A6,4)+1</f>
        <v>Jan 2012</v>
      </c>
      <c r="B25" s="11" t="s">
        <v>399</v>
      </c>
      <c r="C25" s="11" t="s">
        <v>399</v>
      </c>
      <c r="D25" s="11" t="s">
        <v>399</v>
      </c>
      <c r="E25" s="11" t="s">
        <v>399</v>
      </c>
      <c r="F25" s="11" t="s">
        <v>399</v>
      </c>
      <c r="G25" s="11" t="s">
        <v>399</v>
      </c>
      <c r="H25" s="11" t="s">
        <v>399</v>
      </c>
      <c r="I25" s="11" t="s">
        <v>399</v>
      </c>
      <c r="J25" s="11" t="s">
        <v>399</v>
      </c>
    </row>
    <row r="26" spans="1:10" ht="12" customHeight="1">
      <c r="A26" s="2" t="str">
        <f>"Feb "&amp;RIGHT(A6,4)+1</f>
        <v>Feb 2012</v>
      </c>
      <c r="B26" s="11" t="s">
        <v>399</v>
      </c>
      <c r="C26" s="11" t="s">
        <v>399</v>
      </c>
      <c r="D26" s="11" t="s">
        <v>399</v>
      </c>
      <c r="E26" s="11" t="s">
        <v>399</v>
      </c>
      <c r="F26" s="11" t="s">
        <v>399</v>
      </c>
      <c r="G26" s="11" t="s">
        <v>399</v>
      </c>
      <c r="H26" s="11" t="s">
        <v>399</v>
      </c>
      <c r="I26" s="11" t="s">
        <v>399</v>
      </c>
      <c r="J26" s="11" t="s">
        <v>399</v>
      </c>
    </row>
    <row r="27" spans="1:10" ht="12" customHeight="1">
      <c r="A27" s="2" t="str">
        <f>"Mar "&amp;RIGHT(A6,4)+1</f>
        <v>Mar 2012</v>
      </c>
      <c r="B27" s="11" t="s">
        <v>399</v>
      </c>
      <c r="C27" s="11" t="s">
        <v>399</v>
      </c>
      <c r="D27" s="11" t="s">
        <v>399</v>
      </c>
      <c r="E27" s="11" t="s">
        <v>399</v>
      </c>
      <c r="F27" s="11" t="s">
        <v>399</v>
      </c>
      <c r="G27" s="11" t="s">
        <v>399</v>
      </c>
      <c r="H27" s="11" t="s">
        <v>399</v>
      </c>
      <c r="I27" s="11" t="s">
        <v>399</v>
      </c>
      <c r="J27" s="11" t="s">
        <v>399</v>
      </c>
    </row>
    <row r="28" spans="1:10" ht="12" customHeight="1">
      <c r="A28" s="2" t="str">
        <f>"Apr "&amp;RIGHT(A6,4)+1</f>
        <v>Apr 2012</v>
      </c>
      <c r="B28" s="11" t="s">
        <v>399</v>
      </c>
      <c r="C28" s="11" t="s">
        <v>399</v>
      </c>
      <c r="D28" s="11" t="s">
        <v>399</v>
      </c>
      <c r="E28" s="11" t="s">
        <v>399</v>
      </c>
      <c r="F28" s="11" t="s">
        <v>399</v>
      </c>
      <c r="G28" s="11" t="s">
        <v>399</v>
      </c>
      <c r="H28" s="11" t="s">
        <v>399</v>
      </c>
      <c r="I28" s="11" t="s">
        <v>399</v>
      </c>
      <c r="J28" s="11" t="s">
        <v>399</v>
      </c>
    </row>
    <row r="29" spans="1:10" ht="12" customHeight="1">
      <c r="A29" s="2" t="str">
        <f>"May "&amp;RIGHT(A6,4)+1</f>
        <v>May 2012</v>
      </c>
      <c r="B29" s="11" t="s">
        <v>399</v>
      </c>
      <c r="C29" s="11" t="s">
        <v>399</v>
      </c>
      <c r="D29" s="11" t="s">
        <v>399</v>
      </c>
      <c r="E29" s="11" t="s">
        <v>399</v>
      </c>
      <c r="F29" s="11" t="s">
        <v>399</v>
      </c>
      <c r="G29" s="11" t="s">
        <v>399</v>
      </c>
      <c r="H29" s="11" t="s">
        <v>399</v>
      </c>
      <c r="I29" s="11" t="s">
        <v>399</v>
      </c>
      <c r="J29" s="11" t="s">
        <v>399</v>
      </c>
    </row>
    <row r="30" spans="1:10" ht="12" customHeight="1">
      <c r="A30" s="2" t="str">
        <f>"Jun "&amp;RIGHT(A6,4)+1</f>
        <v>Jun 2012</v>
      </c>
      <c r="B30" s="11" t="s">
        <v>399</v>
      </c>
      <c r="C30" s="11" t="s">
        <v>399</v>
      </c>
      <c r="D30" s="11" t="s">
        <v>399</v>
      </c>
      <c r="E30" s="11" t="s">
        <v>399</v>
      </c>
      <c r="F30" s="11" t="s">
        <v>399</v>
      </c>
      <c r="G30" s="11" t="s">
        <v>399</v>
      </c>
      <c r="H30" s="11" t="s">
        <v>399</v>
      </c>
      <c r="I30" s="11" t="s">
        <v>399</v>
      </c>
      <c r="J30" s="11" t="s">
        <v>399</v>
      </c>
    </row>
    <row r="31" spans="1:10" ht="12" customHeight="1">
      <c r="A31" s="2" t="str">
        <f>"Jul "&amp;RIGHT(A6,4)+1</f>
        <v>Jul 2012</v>
      </c>
      <c r="B31" s="11" t="s">
        <v>399</v>
      </c>
      <c r="C31" s="11" t="s">
        <v>399</v>
      </c>
      <c r="D31" s="11" t="s">
        <v>399</v>
      </c>
      <c r="E31" s="11" t="s">
        <v>399</v>
      </c>
      <c r="F31" s="11" t="s">
        <v>399</v>
      </c>
      <c r="G31" s="11" t="s">
        <v>399</v>
      </c>
      <c r="H31" s="11" t="s">
        <v>399</v>
      </c>
      <c r="I31" s="11" t="s">
        <v>399</v>
      </c>
      <c r="J31" s="11" t="s">
        <v>399</v>
      </c>
    </row>
    <row r="32" spans="1:10" ht="12" customHeight="1">
      <c r="A32" s="2" t="str">
        <f>"Aug "&amp;RIGHT(A6,4)+1</f>
        <v>Aug 2012</v>
      </c>
      <c r="B32" s="11" t="s">
        <v>399</v>
      </c>
      <c r="C32" s="11" t="s">
        <v>399</v>
      </c>
      <c r="D32" s="11" t="s">
        <v>399</v>
      </c>
      <c r="E32" s="11" t="s">
        <v>399</v>
      </c>
      <c r="F32" s="11" t="s">
        <v>399</v>
      </c>
      <c r="G32" s="11" t="s">
        <v>399</v>
      </c>
      <c r="H32" s="11" t="s">
        <v>399</v>
      </c>
      <c r="I32" s="11" t="s">
        <v>399</v>
      </c>
      <c r="J32" s="11" t="s">
        <v>399</v>
      </c>
    </row>
    <row r="33" spans="1:10" ht="12" customHeight="1">
      <c r="A33" s="2" t="str">
        <f>"Sep "&amp;RIGHT(A6,4)+1</f>
        <v>Sep 2012</v>
      </c>
      <c r="B33" s="11" t="s">
        <v>399</v>
      </c>
      <c r="C33" s="11" t="s">
        <v>399</v>
      </c>
      <c r="D33" s="11" t="s">
        <v>399</v>
      </c>
      <c r="E33" s="11" t="s">
        <v>399</v>
      </c>
      <c r="F33" s="11" t="s">
        <v>399</v>
      </c>
      <c r="G33" s="11" t="s">
        <v>399</v>
      </c>
      <c r="H33" s="11" t="s">
        <v>399</v>
      </c>
      <c r="I33" s="11" t="s">
        <v>399</v>
      </c>
      <c r="J33" s="11" t="s">
        <v>399</v>
      </c>
    </row>
    <row r="34" spans="1:10" ht="12" customHeight="1">
      <c r="A34" s="12" t="s">
        <v>58</v>
      </c>
      <c r="B34" s="13" t="s">
        <v>399</v>
      </c>
      <c r="C34" s="13" t="s">
        <v>399</v>
      </c>
      <c r="D34" s="13" t="s">
        <v>399</v>
      </c>
      <c r="E34" s="13" t="s">
        <v>399</v>
      </c>
      <c r="F34" s="13" t="s">
        <v>399</v>
      </c>
      <c r="G34" s="13" t="s">
        <v>399</v>
      </c>
      <c r="H34" s="13" t="s">
        <v>399</v>
      </c>
      <c r="I34" s="13" t="s">
        <v>399</v>
      </c>
      <c r="J34" s="13" t="s">
        <v>399</v>
      </c>
    </row>
    <row r="35" spans="1:10" ht="12" customHeight="1">
      <c r="A35" s="14" t="str">
        <f>"Total "&amp;MID(A20,7,LEN(A20)-13)&amp;" Months"</f>
        <v>Total 2 Months</v>
      </c>
      <c r="B35" s="15" t="s">
        <v>399</v>
      </c>
      <c r="C35" s="15" t="s">
        <v>399</v>
      </c>
      <c r="D35" s="15" t="s">
        <v>399</v>
      </c>
      <c r="E35" s="15" t="s">
        <v>399</v>
      </c>
      <c r="F35" s="15" t="s">
        <v>399</v>
      </c>
      <c r="G35" s="15" t="s">
        <v>399</v>
      </c>
      <c r="H35" s="15" t="s">
        <v>399</v>
      </c>
      <c r="I35" s="15" t="s">
        <v>399</v>
      </c>
      <c r="J35" s="15" t="s">
        <v>399</v>
      </c>
    </row>
    <row r="36" spans="1:10" ht="12" customHeight="1">
      <c r="A36" s="34"/>
      <c r="B36" s="34"/>
      <c r="C36" s="34"/>
      <c r="D36" s="34"/>
      <c r="E36" s="34"/>
      <c r="F36" s="34"/>
      <c r="G36" s="34"/>
      <c r="H36" s="34"/>
      <c r="I36" s="34"/>
      <c r="J36" s="34"/>
    </row>
    <row r="37" spans="1:10" ht="99.75" customHeight="1">
      <c r="A37" s="52" t="s">
        <v>108</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36" t="s">
        <v>396</v>
      </c>
      <c r="B1" s="36"/>
      <c r="C1" s="36"/>
      <c r="D1" s="36"/>
      <c r="E1" s="36"/>
      <c r="F1" s="36"/>
      <c r="G1" s="36"/>
      <c r="H1" s="36"/>
      <c r="I1" s="36"/>
      <c r="J1" s="2" t="s">
        <v>397</v>
      </c>
    </row>
    <row r="2" spans="1:10" ht="12" customHeight="1">
      <c r="A2" s="38" t="s">
        <v>238</v>
      </c>
      <c r="B2" s="38"/>
      <c r="C2" s="38"/>
      <c r="D2" s="38"/>
      <c r="E2" s="38"/>
      <c r="F2" s="38"/>
      <c r="G2" s="38"/>
      <c r="H2" s="38"/>
      <c r="I2" s="38"/>
      <c r="J2" s="1"/>
    </row>
    <row r="3" spans="1:10" ht="24" customHeight="1">
      <c r="A3" s="40" t="s">
        <v>53</v>
      </c>
      <c r="B3" s="44" t="s">
        <v>237</v>
      </c>
      <c r="C3" s="53"/>
      <c r="D3" s="45"/>
      <c r="E3" s="44" t="s">
        <v>239</v>
      </c>
      <c r="F3" s="53"/>
      <c r="G3" s="45"/>
      <c r="H3" s="44" t="s">
        <v>240</v>
      </c>
      <c r="I3" s="53"/>
      <c r="J3" s="53"/>
    </row>
    <row r="4" spans="1:10" ht="24" customHeight="1">
      <c r="A4" s="41"/>
      <c r="B4" s="10" t="s">
        <v>107</v>
      </c>
      <c r="C4" s="10" t="s">
        <v>105</v>
      </c>
      <c r="D4" s="10" t="s">
        <v>106</v>
      </c>
      <c r="E4" s="10" t="s">
        <v>107</v>
      </c>
      <c r="F4" s="10" t="s">
        <v>105</v>
      </c>
      <c r="G4" s="10" t="s">
        <v>106</v>
      </c>
      <c r="H4" s="10" t="s">
        <v>107</v>
      </c>
      <c r="I4" s="10" t="s">
        <v>105</v>
      </c>
      <c r="J4" s="9" t="s">
        <v>106</v>
      </c>
    </row>
    <row r="5" spans="1:10" ht="12" customHeight="1">
      <c r="A5" s="1"/>
      <c r="B5" s="34" t="str">
        <f>REPT("-",101)&amp;" Number "&amp;REPT("-",101)</f>
        <v>----------------------------------------------------------------------------------------------------- Number -----------------------------------------------------------------------------------------------------</v>
      </c>
      <c r="C5" s="34"/>
      <c r="D5" s="34"/>
      <c r="E5" s="34"/>
      <c r="F5" s="34"/>
      <c r="G5" s="34"/>
      <c r="H5" s="34"/>
      <c r="I5" s="34"/>
      <c r="J5" s="34"/>
    </row>
    <row r="6" ht="12" customHeight="1">
      <c r="A6" s="3" t="s">
        <v>398</v>
      </c>
    </row>
    <row r="7" spans="1:10" ht="12" customHeight="1">
      <c r="A7" s="2" t="str">
        <f>"Oct "&amp;RIGHT(A6,4)-1</f>
        <v>Oct 2010</v>
      </c>
      <c r="B7" s="11">
        <v>8435</v>
      </c>
      <c r="C7" s="11">
        <v>15725</v>
      </c>
      <c r="D7" s="11">
        <v>806717</v>
      </c>
      <c r="E7" s="11">
        <v>1169</v>
      </c>
      <c r="F7" s="11">
        <v>4403</v>
      </c>
      <c r="G7" s="11">
        <v>133541</v>
      </c>
      <c r="H7" s="11">
        <v>1596</v>
      </c>
      <c r="I7" s="11">
        <v>14162</v>
      </c>
      <c r="J7" s="11">
        <v>545427</v>
      </c>
    </row>
    <row r="8" spans="1:10" ht="12" customHeight="1">
      <c r="A8" s="2" t="str">
        <f>"Nov "&amp;RIGHT(A6,4)-1</f>
        <v>Nov 2010</v>
      </c>
      <c r="B8" s="11" t="s">
        <v>399</v>
      </c>
      <c r="C8" s="11" t="s">
        <v>399</v>
      </c>
      <c r="D8" s="11" t="s">
        <v>399</v>
      </c>
      <c r="E8" s="11" t="s">
        <v>399</v>
      </c>
      <c r="F8" s="11" t="s">
        <v>399</v>
      </c>
      <c r="G8" s="11" t="s">
        <v>399</v>
      </c>
      <c r="H8" s="11" t="s">
        <v>399</v>
      </c>
      <c r="I8" s="11" t="s">
        <v>399</v>
      </c>
      <c r="J8" s="11" t="s">
        <v>399</v>
      </c>
    </row>
    <row r="9" spans="1:10" ht="12" customHeight="1">
      <c r="A9" s="2" t="str">
        <f>"Dec "&amp;RIGHT(A6,4)-1</f>
        <v>Dec 2010</v>
      </c>
      <c r="B9" s="11" t="s">
        <v>399</v>
      </c>
      <c r="C9" s="11" t="s">
        <v>399</v>
      </c>
      <c r="D9" s="11" t="s">
        <v>399</v>
      </c>
      <c r="E9" s="11" t="s">
        <v>399</v>
      </c>
      <c r="F9" s="11" t="s">
        <v>399</v>
      </c>
      <c r="G9" s="11" t="s">
        <v>399</v>
      </c>
      <c r="H9" s="11" t="s">
        <v>399</v>
      </c>
      <c r="I9" s="11" t="s">
        <v>399</v>
      </c>
      <c r="J9" s="11" t="s">
        <v>399</v>
      </c>
    </row>
    <row r="10" spans="1:10" ht="12" customHeight="1">
      <c r="A10" s="2" t="str">
        <f>"Jan "&amp;RIGHT(A6,4)</f>
        <v>Jan 2011</v>
      </c>
      <c r="B10" s="11" t="s">
        <v>399</v>
      </c>
      <c r="C10" s="11" t="s">
        <v>399</v>
      </c>
      <c r="D10" s="11" t="s">
        <v>399</v>
      </c>
      <c r="E10" s="11" t="s">
        <v>399</v>
      </c>
      <c r="F10" s="11" t="s">
        <v>399</v>
      </c>
      <c r="G10" s="11" t="s">
        <v>399</v>
      </c>
      <c r="H10" s="11" t="s">
        <v>399</v>
      </c>
      <c r="I10" s="11" t="s">
        <v>399</v>
      </c>
      <c r="J10" s="11" t="s">
        <v>399</v>
      </c>
    </row>
    <row r="11" spans="1:10" ht="12" customHeight="1">
      <c r="A11" s="2" t="str">
        <f>"Feb "&amp;RIGHT(A6,4)</f>
        <v>Feb 2011</v>
      </c>
      <c r="B11" s="11" t="s">
        <v>399</v>
      </c>
      <c r="C11" s="11" t="s">
        <v>399</v>
      </c>
      <c r="D11" s="11" t="s">
        <v>399</v>
      </c>
      <c r="E11" s="11" t="s">
        <v>399</v>
      </c>
      <c r="F11" s="11" t="s">
        <v>399</v>
      </c>
      <c r="G11" s="11" t="s">
        <v>399</v>
      </c>
      <c r="H11" s="11" t="s">
        <v>399</v>
      </c>
      <c r="I11" s="11" t="s">
        <v>399</v>
      </c>
      <c r="J11" s="11" t="s">
        <v>399</v>
      </c>
    </row>
    <row r="12" spans="1:10" ht="12" customHeight="1">
      <c r="A12" s="2" t="str">
        <f>"Mar "&amp;RIGHT(A6,4)</f>
        <v>Mar 2011</v>
      </c>
      <c r="B12" s="11">
        <v>8499</v>
      </c>
      <c r="C12" s="11">
        <v>15846</v>
      </c>
      <c r="D12" s="11">
        <v>823323</v>
      </c>
      <c r="E12" s="11">
        <v>1179</v>
      </c>
      <c r="F12" s="11">
        <v>3307</v>
      </c>
      <c r="G12" s="11">
        <v>131765</v>
      </c>
      <c r="H12" s="11">
        <v>1598</v>
      </c>
      <c r="I12" s="11">
        <v>13701</v>
      </c>
      <c r="J12" s="11">
        <v>546831</v>
      </c>
    </row>
    <row r="13" spans="1:10" ht="12" customHeight="1">
      <c r="A13" s="2" t="str">
        <f>"Apr "&amp;RIGHT(A6,4)</f>
        <v>Apr 2011</v>
      </c>
      <c r="B13" s="11" t="s">
        <v>399</v>
      </c>
      <c r="C13" s="11" t="s">
        <v>399</v>
      </c>
      <c r="D13" s="11" t="s">
        <v>399</v>
      </c>
      <c r="E13" s="11" t="s">
        <v>399</v>
      </c>
      <c r="F13" s="11" t="s">
        <v>399</v>
      </c>
      <c r="G13" s="11" t="s">
        <v>399</v>
      </c>
      <c r="H13" s="11" t="s">
        <v>399</v>
      </c>
      <c r="I13" s="11" t="s">
        <v>399</v>
      </c>
      <c r="J13" s="11" t="s">
        <v>399</v>
      </c>
    </row>
    <row r="14" spans="1:10" ht="12" customHeight="1">
      <c r="A14" s="2" t="str">
        <f>"May "&amp;RIGHT(A6,4)</f>
        <v>May 2011</v>
      </c>
      <c r="B14" s="11" t="s">
        <v>399</v>
      </c>
      <c r="C14" s="11" t="s">
        <v>399</v>
      </c>
      <c r="D14" s="11" t="s">
        <v>399</v>
      </c>
      <c r="E14" s="11" t="s">
        <v>399</v>
      </c>
      <c r="F14" s="11" t="s">
        <v>399</v>
      </c>
      <c r="G14" s="11" t="s">
        <v>399</v>
      </c>
      <c r="H14" s="11" t="s">
        <v>399</v>
      </c>
      <c r="I14" s="11" t="s">
        <v>399</v>
      </c>
      <c r="J14" s="11" t="s">
        <v>399</v>
      </c>
    </row>
    <row r="15" spans="1:10" ht="12" customHeight="1">
      <c r="A15" s="2" t="str">
        <f>"Jun "&amp;RIGHT(A6,4)</f>
        <v>Jun 2011</v>
      </c>
      <c r="B15" s="11" t="s">
        <v>399</v>
      </c>
      <c r="C15" s="11" t="s">
        <v>399</v>
      </c>
      <c r="D15" s="11" t="s">
        <v>399</v>
      </c>
      <c r="E15" s="11" t="s">
        <v>399</v>
      </c>
      <c r="F15" s="11" t="s">
        <v>399</v>
      </c>
      <c r="G15" s="11" t="s">
        <v>399</v>
      </c>
      <c r="H15" s="11" t="s">
        <v>399</v>
      </c>
      <c r="I15" s="11" t="s">
        <v>399</v>
      </c>
      <c r="J15" s="11" t="s">
        <v>399</v>
      </c>
    </row>
    <row r="16" spans="1:10" ht="12" customHeight="1">
      <c r="A16" s="2" t="str">
        <f>"Jul "&amp;RIGHT(A6,4)</f>
        <v>Jul 2011</v>
      </c>
      <c r="B16" s="11" t="s">
        <v>399</v>
      </c>
      <c r="C16" s="11" t="s">
        <v>399</v>
      </c>
      <c r="D16" s="11" t="s">
        <v>399</v>
      </c>
      <c r="E16" s="11" t="s">
        <v>399</v>
      </c>
      <c r="F16" s="11" t="s">
        <v>399</v>
      </c>
      <c r="G16" s="11" t="s">
        <v>399</v>
      </c>
      <c r="H16" s="11" t="s">
        <v>399</v>
      </c>
      <c r="I16" s="11" t="s">
        <v>399</v>
      </c>
      <c r="J16" s="11" t="s">
        <v>399</v>
      </c>
    </row>
    <row r="17" spans="1:10" ht="12" customHeight="1">
      <c r="A17" s="2" t="str">
        <f>"Aug "&amp;RIGHT(A6,4)</f>
        <v>Aug 2011</v>
      </c>
      <c r="B17" s="11" t="s">
        <v>399</v>
      </c>
      <c r="C17" s="11" t="s">
        <v>399</v>
      </c>
      <c r="D17" s="11" t="s">
        <v>399</v>
      </c>
      <c r="E17" s="11" t="s">
        <v>399</v>
      </c>
      <c r="F17" s="11" t="s">
        <v>399</v>
      </c>
      <c r="G17" s="11" t="s">
        <v>399</v>
      </c>
      <c r="H17" s="11" t="s">
        <v>399</v>
      </c>
      <c r="I17" s="11" t="s">
        <v>399</v>
      </c>
      <c r="J17" s="11" t="s">
        <v>399</v>
      </c>
    </row>
    <row r="18" spans="1:10" ht="12" customHeight="1">
      <c r="A18" s="2" t="str">
        <f>"Sep "&amp;RIGHT(A6,4)</f>
        <v>Sep 2011</v>
      </c>
      <c r="B18" s="11" t="s">
        <v>399</v>
      </c>
      <c r="C18" s="11" t="s">
        <v>399</v>
      </c>
      <c r="D18" s="11" t="s">
        <v>399</v>
      </c>
      <c r="E18" s="11" t="s">
        <v>399</v>
      </c>
      <c r="F18" s="11" t="s">
        <v>399</v>
      </c>
      <c r="G18" s="11" t="s">
        <v>399</v>
      </c>
      <c r="H18" s="11" t="s">
        <v>399</v>
      </c>
      <c r="I18" s="11" t="s">
        <v>399</v>
      </c>
      <c r="J18" s="11" t="s">
        <v>399</v>
      </c>
    </row>
    <row r="19" spans="1:10" ht="12" customHeight="1">
      <c r="A19" s="12" t="s">
        <v>58</v>
      </c>
      <c r="B19" s="13">
        <v>8467</v>
      </c>
      <c r="C19" s="13">
        <v>15785.5</v>
      </c>
      <c r="D19" s="13">
        <v>815020</v>
      </c>
      <c r="E19" s="13">
        <v>1174</v>
      </c>
      <c r="F19" s="13">
        <v>3855</v>
      </c>
      <c r="G19" s="13">
        <v>132653</v>
      </c>
      <c r="H19" s="13">
        <v>1597</v>
      </c>
      <c r="I19" s="13">
        <v>13931.5</v>
      </c>
      <c r="J19" s="13">
        <v>546129</v>
      </c>
    </row>
    <row r="20" spans="1:10" ht="12" customHeight="1">
      <c r="A20" s="14" t="s">
        <v>400</v>
      </c>
      <c r="B20" s="15">
        <v>8435</v>
      </c>
      <c r="C20" s="15">
        <v>15725</v>
      </c>
      <c r="D20" s="15">
        <v>806717</v>
      </c>
      <c r="E20" s="15">
        <v>1169</v>
      </c>
      <c r="F20" s="15">
        <v>4403</v>
      </c>
      <c r="G20" s="15">
        <v>133541</v>
      </c>
      <c r="H20" s="15">
        <v>1596</v>
      </c>
      <c r="I20" s="15">
        <v>14162</v>
      </c>
      <c r="J20" s="15">
        <v>545427</v>
      </c>
    </row>
    <row r="21" ht="12" customHeight="1">
      <c r="A21" s="3" t="str">
        <f>"FY "&amp;RIGHT(A6,4)+1</f>
        <v>FY 2012</v>
      </c>
    </row>
    <row r="22" spans="1:10" ht="12" customHeight="1">
      <c r="A22" s="2" t="str">
        <f>"Oct "&amp;RIGHT(A6,4)</f>
        <v>Oct 2011</v>
      </c>
      <c r="B22" s="11">
        <v>7927</v>
      </c>
      <c r="C22" s="11">
        <v>14270</v>
      </c>
      <c r="D22" s="11">
        <v>714133</v>
      </c>
      <c r="E22" s="11">
        <v>995</v>
      </c>
      <c r="F22" s="11">
        <v>3308</v>
      </c>
      <c r="G22" s="11">
        <v>85966</v>
      </c>
      <c r="H22" s="11">
        <v>1416</v>
      </c>
      <c r="I22" s="11">
        <v>14448</v>
      </c>
      <c r="J22" s="11">
        <v>522485</v>
      </c>
    </row>
    <row r="23" spans="1:10" ht="12" customHeight="1">
      <c r="A23" s="2" t="str">
        <f>"Nov "&amp;RIGHT(A6,4)</f>
        <v>Nov 2011</v>
      </c>
      <c r="B23" s="11" t="s">
        <v>399</v>
      </c>
      <c r="C23" s="11" t="s">
        <v>399</v>
      </c>
      <c r="D23" s="11" t="s">
        <v>399</v>
      </c>
      <c r="E23" s="11" t="s">
        <v>399</v>
      </c>
      <c r="F23" s="11" t="s">
        <v>399</v>
      </c>
      <c r="G23" s="11" t="s">
        <v>399</v>
      </c>
      <c r="H23" s="11" t="s">
        <v>399</v>
      </c>
      <c r="I23" s="11" t="s">
        <v>399</v>
      </c>
      <c r="J23" s="11" t="s">
        <v>399</v>
      </c>
    </row>
    <row r="24" spans="1:10" ht="12" customHeight="1">
      <c r="A24" s="2" t="str">
        <f>"Dec "&amp;RIGHT(A6,4)</f>
        <v>Dec 2011</v>
      </c>
      <c r="B24" s="11" t="s">
        <v>399</v>
      </c>
      <c r="C24" s="11" t="s">
        <v>399</v>
      </c>
      <c r="D24" s="11" t="s">
        <v>399</v>
      </c>
      <c r="E24" s="11" t="s">
        <v>399</v>
      </c>
      <c r="F24" s="11" t="s">
        <v>399</v>
      </c>
      <c r="G24" s="11" t="s">
        <v>399</v>
      </c>
      <c r="H24" s="11" t="s">
        <v>399</v>
      </c>
      <c r="I24" s="11" t="s">
        <v>399</v>
      </c>
      <c r="J24" s="11" t="s">
        <v>399</v>
      </c>
    </row>
    <row r="25" spans="1:10" ht="12" customHeight="1">
      <c r="A25" s="2" t="str">
        <f>"Jan "&amp;RIGHT(A6,4)+1</f>
        <v>Jan 2012</v>
      </c>
      <c r="B25" s="11" t="s">
        <v>399</v>
      </c>
      <c r="C25" s="11" t="s">
        <v>399</v>
      </c>
      <c r="D25" s="11" t="s">
        <v>399</v>
      </c>
      <c r="E25" s="11" t="s">
        <v>399</v>
      </c>
      <c r="F25" s="11" t="s">
        <v>399</v>
      </c>
      <c r="G25" s="11" t="s">
        <v>399</v>
      </c>
      <c r="H25" s="11" t="s">
        <v>399</v>
      </c>
      <c r="I25" s="11" t="s">
        <v>399</v>
      </c>
      <c r="J25" s="11" t="s">
        <v>399</v>
      </c>
    </row>
    <row r="26" spans="1:10" ht="12" customHeight="1">
      <c r="A26" s="2" t="str">
        <f>"Feb "&amp;RIGHT(A6,4)+1</f>
        <v>Feb 2012</v>
      </c>
      <c r="B26" s="11" t="s">
        <v>399</v>
      </c>
      <c r="C26" s="11" t="s">
        <v>399</v>
      </c>
      <c r="D26" s="11" t="s">
        <v>399</v>
      </c>
      <c r="E26" s="11" t="s">
        <v>399</v>
      </c>
      <c r="F26" s="11" t="s">
        <v>399</v>
      </c>
      <c r="G26" s="11" t="s">
        <v>399</v>
      </c>
      <c r="H26" s="11" t="s">
        <v>399</v>
      </c>
      <c r="I26" s="11" t="s">
        <v>399</v>
      </c>
      <c r="J26" s="11" t="s">
        <v>399</v>
      </c>
    </row>
    <row r="27" spans="1:10" ht="12" customHeight="1">
      <c r="A27" s="2" t="str">
        <f>"Mar "&amp;RIGHT(A6,4)+1</f>
        <v>Mar 2012</v>
      </c>
      <c r="B27" s="11" t="s">
        <v>399</v>
      </c>
      <c r="C27" s="11" t="s">
        <v>399</v>
      </c>
      <c r="D27" s="11" t="s">
        <v>399</v>
      </c>
      <c r="E27" s="11" t="s">
        <v>399</v>
      </c>
      <c r="F27" s="11" t="s">
        <v>399</v>
      </c>
      <c r="G27" s="11" t="s">
        <v>399</v>
      </c>
      <c r="H27" s="11" t="s">
        <v>399</v>
      </c>
      <c r="I27" s="11" t="s">
        <v>399</v>
      </c>
      <c r="J27" s="11" t="s">
        <v>399</v>
      </c>
    </row>
    <row r="28" spans="1:10" ht="12" customHeight="1">
      <c r="A28" s="2" t="str">
        <f>"Apr "&amp;RIGHT(A6,4)+1</f>
        <v>Apr 2012</v>
      </c>
      <c r="B28" s="11" t="s">
        <v>399</v>
      </c>
      <c r="C28" s="11" t="s">
        <v>399</v>
      </c>
      <c r="D28" s="11" t="s">
        <v>399</v>
      </c>
      <c r="E28" s="11" t="s">
        <v>399</v>
      </c>
      <c r="F28" s="11" t="s">
        <v>399</v>
      </c>
      <c r="G28" s="11" t="s">
        <v>399</v>
      </c>
      <c r="H28" s="11" t="s">
        <v>399</v>
      </c>
      <c r="I28" s="11" t="s">
        <v>399</v>
      </c>
      <c r="J28" s="11" t="s">
        <v>399</v>
      </c>
    </row>
    <row r="29" spans="1:10" ht="12" customHeight="1">
      <c r="A29" s="2" t="str">
        <f>"May "&amp;RIGHT(A6,4)+1</f>
        <v>May 2012</v>
      </c>
      <c r="B29" s="11" t="s">
        <v>399</v>
      </c>
      <c r="C29" s="11" t="s">
        <v>399</v>
      </c>
      <c r="D29" s="11" t="s">
        <v>399</v>
      </c>
      <c r="E29" s="11" t="s">
        <v>399</v>
      </c>
      <c r="F29" s="11" t="s">
        <v>399</v>
      </c>
      <c r="G29" s="11" t="s">
        <v>399</v>
      </c>
      <c r="H29" s="11" t="s">
        <v>399</v>
      </c>
      <c r="I29" s="11" t="s">
        <v>399</v>
      </c>
      <c r="J29" s="11" t="s">
        <v>399</v>
      </c>
    </row>
    <row r="30" spans="1:10" ht="12" customHeight="1">
      <c r="A30" s="2" t="str">
        <f>"Jun "&amp;RIGHT(A6,4)+1</f>
        <v>Jun 2012</v>
      </c>
      <c r="B30" s="11" t="s">
        <v>399</v>
      </c>
      <c r="C30" s="11" t="s">
        <v>399</v>
      </c>
      <c r="D30" s="11" t="s">
        <v>399</v>
      </c>
      <c r="E30" s="11" t="s">
        <v>399</v>
      </c>
      <c r="F30" s="11" t="s">
        <v>399</v>
      </c>
      <c r="G30" s="11" t="s">
        <v>399</v>
      </c>
      <c r="H30" s="11" t="s">
        <v>399</v>
      </c>
      <c r="I30" s="11" t="s">
        <v>399</v>
      </c>
      <c r="J30" s="11" t="s">
        <v>399</v>
      </c>
    </row>
    <row r="31" spans="1:10" ht="12" customHeight="1">
      <c r="A31" s="2" t="str">
        <f>"Jul "&amp;RIGHT(A6,4)+1</f>
        <v>Jul 2012</v>
      </c>
      <c r="B31" s="11" t="s">
        <v>399</v>
      </c>
      <c r="C31" s="11" t="s">
        <v>399</v>
      </c>
      <c r="D31" s="11" t="s">
        <v>399</v>
      </c>
      <c r="E31" s="11" t="s">
        <v>399</v>
      </c>
      <c r="F31" s="11" t="s">
        <v>399</v>
      </c>
      <c r="G31" s="11" t="s">
        <v>399</v>
      </c>
      <c r="H31" s="11" t="s">
        <v>399</v>
      </c>
      <c r="I31" s="11" t="s">
        <v>399</v>
      </c>
      <c r="J31" s="11" t="s">
        <v>399</v>
      </c>
    </row>
    <row r="32" spans="1:10" ht="12" customHeight="1">
      <c r="A32" s="2" t="str">
        <f>"Aug "&amp;RIGHT(A6,4)+1</f>
        <v>Aug 2012</v>
      </c>
      <c r="B32" s="11" t="s">
        <v>399</v>
      </c>
      <c r="C32" s="11" t="s">
        <v>399</v>
      </c>
      <c r="D32" s="11" t="s">
        <v>399</v>
      </c>
      <c r="E32" s="11" t="s">
        <v>399</v>
      </c>
      <c r="F32" s="11" t="s">
        <v>399</v>
      </c>
      <c r="G32" s="11" t="s">
        <v>399</v>
      </c>
      <c r="H32" s="11" t="s">
        <v>399</v>
      </c>
      <c r="I32" s="11" t="s">
        <v>399</v>
      </c>
      <c r="J32" s="11" t="s">
        <v>399</v>
      </c>
    </row>
    <row r="33" spans="1:10" ht="12" customHeight="1">
      <c r="A33" s="2" t="str">
        <f>"Sep "&amp;RIGHT(A6,4)+1</f>
        <v>Sep 2012</v>
      </c>
      <c r="B33" s="11" t="s">
        <v>399</v>
      </c>
      <c r="C33" s="11" t="s">
        <v>399</v>
      </c>
      <c r="D33" s="11" t="s">
        <v>399</v>
      </c>
      <c r="E33" s="11" t="s">
        <v>399</v>
      </c>
      <c r="F33" s="11" t="s">
        <v>399</v>
      </c>
      <c r="G33" s="11" t="s">
        <v>399</v>
      </c>
      <c r="H33" s="11" t="s">
        <v>399</v>
      </c>
      <c r="I33" s="11" t="s">
        <v>399</v>
      </c>
      <c r="J33" s="11" t="s">
        <v>399</v>
      </c>
    </row>
    <row r="34" spans="1:10" ht="12" customHeight="1">
      <c r="A34" s="12" t="s">
        <v>58</v>
      </c>
      <c r="B34" s="13">
        <v>7927</v>
      </c>
      <c r="C34" s="13">
        <v>14270</v>
      </c>
      <c r="D34" s="13">
        <v>714133</v>
      </c>
      <c r="E34" s="13">
        <v>995</v>
      </c>
      <c r="F34" s="13">
        <v>3308</v>
      </c>
      <c r="G34" s="13">
        <v>85966</v>
      </c>
      <c r="H34" s="13">
        <v>1416</v>
      </c>
      <c r="I34" s="13">
        <v>14448</v>
      </c>
      <c r="J34" s="13">
        <v>522485</v>
      </c>
    </row>
    <row r="35" spans="1:10" ht="12" customHeight="1">
      <c r="A35" s="14" t="str">
        <f>"Total "&amp;MID(A20,7,LEN(A20)-13)&amp;" Months"</f>
        <v>Total 2 Months</v>
      </c>
      <c r="B35" s="15">
        <v>7927</v>
      </c>
      <c r="C35" s="15">
        <v>14270</v>
      </c>
      <c r="D35" s="15">
        <v>714133</v>
      </c>
      <c r="E35" s="15">
        <v>995</v>
      </c>
      <c r="F35" s="15">
        <v>3308</v>
      </c>
      <c r="G35" s="15">
        <v>85966</v>
      </c>
      <c r="H35" s="15">
        <v>1416</v>
      </c>
      <c r="I35" s="15">
        <v>14448</v>
      </c>
      <c r="J35" s="15">
        <v>522485</v>
      </c>
    </row>
    <row r="36" spans="1:10" ht="12" customHeight="1">
      <c r="A36" s="34"/>
      <c r="B36" s="34"/>
      <c r="C36" s="34"/>
      <c r="D36" s="34"/>
      <c r="E36" s="34"/>
      <c r="F36" s="34"/>
      <c r="G36" s="34"/>
      <c r="H36" s="34"/>
      <c r="I36" s="34"/>
      <c r="J36" s="34"/>
    </row>
    <row r="37" spans="1:10" ht="69.75" customHeight="1">
      <c r="A37" s="52" t="s">
        <v>109</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36" t="s">
        <v>396</v>
      </c>
      <c r="B1" s="36"/>
      <c r="C1" s="36"/>
      <c r="D1" s="36"/>
      <c r="E1" s="36"/>
      <c r="F1" s="36"/>
      <c r="G1" s="36"/>
      <c r="H1" s="36"/>
      <c r="I1" s="36"/>
      <c r="J1" s="36"/>
      <c r="K1" s="2" t="s">
        <v>397</v>
      </c>
    </row>
    <row r="2" spans="1:11" ht="12" customHeight="1">
      <c r="A2" s="38" t="s">
        <v>110</v>
      </c>
      <c r="B2" s="38"/>
      <c r="C2" s="38"/>
      <c r="D2" s="38"/>
      <c r="E2" s="38"/>
      <c r="F2" s="38"/>
      <c r="G2" s="38"/>
      <c r="H2" s="38"/>
      <c r="I2" s="38"/>
      <c r="J2" s="38"/>
      <c r="K2" s="1"/>
    </row>
    <row r="3" spans="1:11" ht="24" customHeight="1">
      <c r="A3" s="40" t="s">
        <v>53</v>
      </c>
      <c r="B3" s="44" t="s">
        <v>111</v>
      </c>
      <c r="C3" s="53"/>
      <c r="D3" s="53"/>
      <c r="E3" s="53"/>
      <c r="F3" s="45"/>
      <c r="G3" s="44" t="s">
        <v>112</v>
      </c>
      <c r="H3" s="53"/>
      <c r="I3" s="53"/>
      <c r="J3" s="53"/>
      <c r="K3" s="53"/>
    </row>
    <row r="4" spans="1:11" ht="24" customHeight="1">
      <c r="A4" s="41"/>
      <c r="B4" s="10" t="s">
        <v>113</v>
      </c>
      <c r="C4" s="10" t="s">
        <v>114</v>
      </c>
      <c r="D4" s="10" t="s">
        <v>115</v>
      </c>
      <c r="E4" s="10" t="s">
        <v>116</v>
      </c>
      <c r="F4" s="10" t="s">
        <v>58</v>
      </c>
      <c r="G4" s="10" t="s">
        <v>113</v>
      </c>
      <c r="H4" s="10" t="s">
        <v>114</v>
      </c>
      <c r="I4" s="10" t="s">
        <v>115</v>
      </c>
      <c r="J4" s="10" t="s">
        <v>116</v>
      </c>
      <c r="K4" s="9" t="s">
        <v>58</v>
      </c>
    </row>
    <row r="5" spans="1:11" ht="12" customHeight="1">
      <c r="A5" s="1"/>
      <c r="B5" s="34" t="str">
        <f>REPT("-",112)&amp;" Number "&amp;REPT("-",112)</f>
        <v>---------------------------------------------------------------------------------------------------------------- Number ----------------------------------------------------------------------------------------------------------------</v>
      </c>
      <c r="C5" s="34"/>
      <c r="D5" s="34"/>
      <c r="E5" s="34"/>
      <c r="F5" s="34"/>
      <c r="G5" s="34"/>
      <c r="H5" s="34"/>
      <c r="I5" s="34"/>
      <c r="J5" s="34"/>
      <c r="K5" s="34"/>
    </row>
    <row r="6" ht="12" customHeight="1">
      <c r="A6" s="3" t="s">
        <v>398</v>
      </c>
    </row>
    <row r="7" spans="1:11" ht="12" customHeight="1">
      <c r="A7" s="2" t="str">
        <f>"Oct "&amp;RIGHT(A6,4)-1</f>
        <v>Oct 2010</v>
      </c>
      <c r="B7" s="11">
        <v>11507398</v>
      </c>
      <c r="C7" s="11">
        <v>12084820</v>
      </c>
      <c r="D7" s="11">
        <v>6201496</v>
      </c>
      <c r="E7" s="11">
        <v>18453295</v>
      </c>
      <c r="F7" s="11">
        <v>48247009</v>
      </c>
      <c r="G7" s="11">
        <v>29105200</v>
      </c>
      <c r="H7" s="11">
        <v>34926502</v>
      </c>
      <c r="I7" s="11">
        <v>5717902</v>
      </c>
      <c r="J7" s="11">
        <v>44346657</v>
      </c>
      <c r="K7" s="11">
        <v>114096261</v>
      </c>
    </row>
    <row r="8" spans="1:11" ht="12" customHeight="1">
      <c r="A8" s="2" t="str">
        <f>"Nov "&amp;RIGHT(A6,4)-1</f>
        <v>Nov 2010</v>
      </c>
      <c r="B8" s="11">
        <v>10985219</v>
      </c>
      <c r="C8" s="11">
        <v>11832572</v>
      </c>
      <c r="D8" s="11">
        <v>5940104</v>
      </c>
      <c r="E8" s="11">
        <v>17704837</v>
      </c>
      <c r="F8" s="11">
        <v>46462732</v>
      </c>
      <c r="G8" s="11">
        <v>27402314</v>
      </c>
      <c r="H8" s="11">
        <v>33044852</v>
      </c>
      <c r="I8" s="11">
        <v>5829848</v>
      </c>
      <c r="J8" s="11">
        <v>41663321</v>
      </c>
      <c r="K8" s="11">
        <v>107940335</v>
      </c>
    </row>
    <row r="9" spans="1:11" ht="12" customHeight="1">
      <c r="A9" s="2" t="str">
        <f>"Dec "&amp;RIGHT(A6,4)-1</f>
        <v>Dec 2010</v>
      </c>
      <c r="B9" s="11">
        <v>10843119</v>
      </c>
      <c r="C9" s="11">
        <v>12598130</v>
      </c>
      <c r="D9" s="11">
        <v>6038064</v>
      </c>
      <c r="E9" s="11">
        <v>17754104</v>
      </c>
      <c r="F9" s="11">
        <v>47233417</v>
      </c>
      <c r="G9" s="11">
        <v>24013750</v>
      </c>
      <c r="H9" s="11">
        <v>29999854</v>
      </c>
      <c r="I9" s="11">
        <v>4941459</v>
      </c>
      <c r="J9" s="11">
        <v>36722938</v>
      </c>
      <c r="K9" s="11">
        <v>95678001</v>
      </c>
    </row>
    <row r="10" spans="1:11" ht="12" customHeight="1">
      <c r="A10" s="2" t="str">
        <f>"Jan "&amp;RIGHT(A6,4)</f>
        <v>Jan 2011</v>
      </c>
      <c r="B10" s="11">
        <v>11040072</v>
      </c>
      <c r="C10" s="11">
        <v>11960032</v>
      </c>
      <c r="D10" s="11">
        <v>5912045</v>
      </c>
      <c r="E10" s="11">
        <v>17774117</v>
      </c>
      <c r="F10" s="11">
        <v>46686266</v>
      </c>
      <c r="G10" s="11">
        <v>26148072</v>
      </c>
      <c r="H10" s="11">
        <v>32143127</v>
      </c>
      <c r="I10" s="11">
        <v>5745723</v>
      </c>
      <c r="J10" s="11">
        <v>40670006</v>
      </c>
      <c r="K10" s="11">
        <v>104706928</v>
      </c>
    </row>
    <row r="11" spans="1:11" ht="12" customHeight="1">
      <c r="A11" s="2" t="str">
        <f>"Feb "&amp;RIGHT(A6,4)</f>
        <v>Feb 2011</v>
      </c>
      <c r="B11" s="11">
        <v>10554266</v>
      </c>
      <c r="C11" s="11">
        <v>11505293</v>
      </c>
      <c r="D11" s="11">
        <v>5643561</v>
      </c>
      <c r="E11" s="11">
        <v>16951414</v>
      </c>
      <c r="F11" s="11">
        <v>44654534</v>
      </c>
      <c r="G11" s="11">
        <v>26150789</v>
      </c>
      <c r="H11" s="11">
        <v>32009350</v>
      </c>
      <c r="I11" s="11">
        <v>5510657</v>
      </c>
      <c r="J11" s="11">
        <v>40230673</v>
      </c>
      <c r="K11" s="11">
        <v>103901469</v>
      </c>
    </row>
    <row r="12" spans="1:11" ht="12" customHeight="1">
      <c r="A12" s="2" t="str">
        <f>"Mar "&amp;RIGHT(A6,4)</f>
        <v>Mar 2011</v>
      </c>
      <c r="B12" s="11">
        <v>12545350</v>
      </c>
      <c r="C12" s="11">
        <v>13748636</v>
      </c>
      <c r="D12" s="11">
        <v>6653852</v>
      </c>
      <c r="E12" s="11">
        <v>20119198</v>
      </c>
      <c r="F12" s="11">
        <v>53067036</v>
      </c>
      <c r="G12" s="11">
        <v>32396182</v>
      </c>
      <c r="H12" s="11">
        <v>40070292</v>
      </c>
      <c r="I12" s="11">
        <v>6820381</v>
      </c>
      <c r="J12" s="11">
        <v>49805932</v>
      </c>
      <c r="K12" s="11">
        <v>129092787</v>
      </c>
    </row>
    <row r="13" spans="1:11" ht="12" customHeight="1">
      <c r="A13" s="2" t="str">
        <f>"Apr "&amp;RIGHT(A6,4)</f>
        <v>Apr 2011</v>
      </c>
      <c r="B13" s="11">
        <v>11361452</v>
      </c>
      <c r="C13" s="11">
        <v>12807567</v>
      </c>
      <c r="D13" s="11">
        <v>6026641</v>
      </c>
      <c r="E13" s="11">
        <v>18328096</v>
      </c>
      <c r="F13" s="11">
        <v>48523756</v>
      </c>
      <c r="G13" s="11">
        <v>28924610</v>
      </c>
      <c r="H13" s="11">
        <v>35741161</v>
      </c>
      <c r="I13" s="11">
        <v>5099508</v>
      </c>
      <c r="J13" s="11">
        <v>44318872</v>
      </c>
      <c r="K13" s="11">
        <v>114084151</v>
      </c>
    </row>
    <row r="14" spans="1:11" ht="12" customHeight="1">
      <c r="A14" s="2" t="str">
        <f>"May "&amp;RIGHT(A6,4)</f>
        <v>May 2011</v>
      </c>
      <c r="B14" s="11">
        <v>11787232</v>
      </c>
      <c r="C14" s="11">
        <v>12960595</v>
      </c>
      <c r="D14" s="11">
        <v>6228136</v>
      </c>
      <c r="E14" s="11">
        <v>18869012</v>
      </c>
      <c r="F14" s="11">
        <v>49844975</v>
      </c>
      <c r="G14" s="11">
        <v>29459624</v>
      </c>
      <c r="H14" s="11">
        <v>36228154</v>
      </c>
      <c r="I14" s="11">
        <v>6077673</v>
      </c>
      <c r="J14" s="11">
        <v>45719166</v>
      </c>
      <c r="K14" s="11">
        <v>117484617</v>
      </c>
    </row>
    <row r="15" spans="1:11" ht="12" customHeight="1">
      <c r="A15" s="2" t="str">
        <f>"Jun "&amp;RIGHT(A6,4)</f>
        <v>Jun 2011</v>
      </c>
      <c r="B15" s="11">
        <v>11493407</v>
      </c>
      <c r="C15" s="11">
        <v>15533978</v>
      </c>
      <c r="D15" s="11">
        <v>6204526</v>
      </c>
      <c r="E15" s="11">
        <v>19003709</v>
      </c>
      <c r="F15" s="11">
        <v>52235620</v>
      </c>
      <c r="G15" s="11">
        <v>24679539</v>
      </c>
      <c r="H15" s="11">
        <v>32857262</v>
      </c>
      <c r="I15" s="11">
        <v>3858544</v>
      </c>
      <c r="J15" s="11">
        <v>36276831</v>
      </c>
      <c r="K15" s="11">
        <v>97672176</v>
      </c>
    </row>
    <row r="16" spans="1:11" ht="12" customHeight="1">
      <c r="A16" s="2" t="str">
        <f>"Jul "&amp;RIGHT(A6,4)</f>
        <v>Jul 2011</v>
      </c>
      <c r="B16" s="11">
        <v>9749504</v>
      </c>
      <c r="C16" s="11">
        <v>14389100</v>
      </c>
      <c r="D16" s="11">
        <v>5544217</v>
      </c>
      <c r="E16" s="11">
        <v>16594863</v>
      </c>
      <c r="F16" s="11">
        <v>46277684</v>
      </c>
      <c r="G16" s="11">
        <v>20509187</v>
      </c>
      <c r="H16" s="11">
        <v>28140214</v>
      </c>
      <c r="I16" s="11">
        <v>2396633</v>
      </c>
      <c r="J16" s="11">
        <v>29494056</v>
      </c>
      <c r="K16" s="11">
        <v>80540090</v>
      </c>
    </row>
    <row r="17" spans="1:11" ht="12" customHeight="1">
      <c r="A17" s="2" t="str">
        <f>"Aug "&amp;RIGHT(A6,4)</f>
        <v>Aug 2011</v>
      </c>
      <c r="B17" s="11">
        <v>11749231</v>
      </c>
      <c r="C17" s="11">
        <v>15427940</v>
      </c>
      <c r="D17" s="11">
        <v>6342565</v>
      </c>
      <c r="E17" s="11">
        <v>19251035</v>
      </c>
      <c r="F17" s="11">
        <v>52770771</v>
      </c>
      <c r="G17" s="11">
        <v>25130620</v>
      </c>
      <c r="H17" s="11">
        <v>32327031</v>
      </c>
      <c r="I17" s="11">
        <v>2924509</v>
      </c>
      <c r="J17" s="11">
        <v>37074015</v>
      </c>
      <c r="K17" s="11">
        <v>97456175</v>
      </c>
    </row>
    <row r="18" spans="1:11" ht="12" customHeight="1">
      <c r="A18" s="2" t="str">
        <f>"Sep "&amp;RIGHT(A6,4)</f>
        <v>Sep 2011</v>
      </c>
      <c r="B18" s="11">
        <v>11077982</v>
      </c>
      <c r="C18" s="11">
        <v>11538685</v>
      </c>
      <c r="D18" s="11">
        <v>6049319</v>
      </c>
      <c r="E18" s="11">
        <v>17735987</v>
      </c>
      <c r="F18" s="11">
        <v>46401973</v>
      </c>
      <c r="G18" s="11">
        <v>28712594</v>
      </c>
      <c r="H18" s="11">
        <v>33770139</v>
      </c>
      <c r="I18" s="11">
        <v>4654740</v>
      </c>
      <c r="J18" s="11">
        <v>43425278</v>
      </c>
      <c r="K18" s="11">
        <v>110562751</v>
      </c>
    </row>
    <row r="19" spans="1:11" ht="12" customHeight="1">
      <c r="A19" s="12" t="s">
        <v>58</v>
      </c>
      <c r="B19" s="13">
        <v>134694232</v>
      </c>
      <c r="C19" s="13">
        <v>156387348</v>
      </c>
      <c r="D19" s="13">
        <v>72784526</v>
      </c>
      <c r="E19" s="13">
        <v>218539667</v>
      </c>
      <c r="F19" s="13">
        <v>582405773</v>
      </c>
      <c r="G19" s="13">
        <v>322632481</v>
      </c>
      <c r="H19" s="13">
        <v>401257938</v>
      </c>
      <c r="I19" s="13">
        <v>59577577</v>
      </c>
      <c r="J19" s="13">
        <v>489747745</v>
      </c>
      <c r="K19" s="13">
        <v>1273215741</v>
      </c>
    </row>
    <row r="20" spans="1:11" ht="12" customHeight="1">
      <c r="A20" s="14" t="s">
        <v>400</v>
      </c>
      <c r="B20" s="15">
        <v>22492617</v>
      </c>
      <c r="C20" s="15">
        <v>23917392</v>
      </c>
      <c r="D20" s="15">
        <v>12141600</v>
      </c>
      <c r="E20" s="15">
        <v>36158132</v>
      </c>
      <c r="F20" s="15">
        <v>94709741</v>
      </c>
      <c r="G20" s="15">
        <v>56507514</v>
      </c>
      <c r="H20" s="15">
        <v>67971354</v>
      </c>
      <c r="I20" s="15">
        <v>11547750</v>
      </c>
      <c r="J20" s="15">
        <v>86009978</v>
      </c>
      <c r="K20" s="15">
        <v>222036596</v>
      </c>
    </row>
    <row r="21" ht="12" customHeight="1">
      <c r="A21" s="3" t="str">
        <f>"FY "&amp;RIGHT(A6,4)+1</f>
        <v>FY 2012</v>
      </c>
    </row>
    <row r="22" spans="1:11" ht="12" customHeight="1">
      <c r="A22" s="2" t="str">
        <f>"Oct "&amp;RIGHT(A6,4)</f>
        <v>Oct 2011</v>
      </c>
      <c r="B22" s="11">
        <v>11099351</v>
      </c>
      <c r="C22" s="11">
        <v>11818193</v>
      </c>
      <c r="D22" s="11">
        <v>6045041</v>
      </c>
      <c r="E22" s="11">
        <v>17779750</v>
      </c>
      <c r="F22" s="11">
        <v>46742335</v>
      </c>
      <c r="G22" s="11">
        <v>28708120</v>
      </c>
      <c r="H22" s="11">
        <v>34383824</v>
      </c>
      <c r="I22" s="11">
        <v>6006478</v>
      </c>
      <c r="J22" s="11">
        <v>43591630</v>
      </c>
      <c r="K22" s="11">
        <v>112690052</v>
      </c>
    </row>
    <row r="23" spans="1:11" ht="12" customHeight="1">
      <c r="A23" s="2" t="str">
        <f>"Nov "&amp;RIGHT(A6,4)</f>
        <v>Nov 2011</v>
      </c>
      <c r="B23" s="11">
        <v>10660539</v>
      </c>
      <c r="C23" s="11">
        <v>11491450</v>
      </c>
      <c r="D23" s="11">
        <v>5845878</v>
      </c>
      <c r="E23" s="11">
        <v>17137185</v>
      </c>
      <c r="F23" s="11">
        <v>45135052</v>
      </c>
      <c r="G23" s="11">
        <v>27133529</v>
      </c>
      <c r="H23" s="11">
        <v>32727325</v>
      </c>
      <c r="I23" s="11">
        <v>6527949</v>
      </c>
      <c r="J23" s="11">
        <v>40992853</v>
      </c>
      <c r="K23" s="11">
        <v>107381656</v>
      </c>
    </row>
    <row r="24" spans="1:11" ht="12" customHeight="1">
      <c r="A24" s="2" t="str">
        <f>"Dec "&amp;RIGHT(A6,4)</f>
        <v>Dec 2011</v>
      </c>
      <c r="B24" s="11" t="s">
        <v>399</v>
      </c>
      <c r="C24" s="11" t="s">
        <v>399</v>
      </c>
      <c r="D24" s="11" t="s">
        <v>399</v>
      </c>
      <c r="E24" s="11" t="s">
        <v>399</v>
      </c>
      <c r="F24" s="11" t="s">
        <v>399</v>
      </c>
      <c r="G24" s="11" t="s">
        <v>399</v>
      </c>
      <c r="H24" s="11" t="s">
        <v>399</v>
      </c>
      <c r="I24" s="11" t="s">
        <v>399</v>
      </c>
      <c r="J24" s="11" t="s">
        <v>399</v>
      </c>
      <c r="K24" s="11" t="s">
        <v>399</v>
      </c>
    </row>
    <row r="25" spans="1:11" ht="12" customHeight="1">
      <c r="A25" s="2" t="str">
        <f>"Jan "&amp;RIGHT(A6,4)+1</f>
        <v>Jan 2012</v>
      </c>
      <c r="B25" s="11" t="s">
        <v>399</v>
      </c>
      <c r="C25" s="11" t="s">
        <v>399</v>
      </c>
      <c r="D25" s="11" t="s">
        <v>399</v>
      </c>
      <c r="E25" s="11" t="s">
        <v>399</v>
      </c>
      <c r="F25" s="11" t="s">
        <v>399</v>
      </c>
      <c r="G25" s="11" t="s">
        <v>399</v>
      </c>
      <c r="H25" s="11" t="s">
        <v>399</v>
      </c>
      <c r="I25" s="11" t="s">
        <v>399</v>
      </c>
      <c r="J25" s="11" t="s">
        <v>399</v>
      </c>
      <c r="K25" s="11" t="s">
        <v>399</v>
      </c>
    </row>
    <row r="26" spans="1:11" ht="12" customHeight="1">
      <c r="A26" s="2" t="str">
        <f>"Feb "&amp;RIGHT(A6,4)+1</f>
        <v>Feb 2012</v>
      </c>
      <c r="B26" s="11" t="s">
        <v>399</v>
      </c>
      <c r="C26" s="11" t="s">
        <v>399</v>
      </c>
      <c r="D26" s="11" t="s">
        <v>399</v>
      </c>
      <c r="E26" s="11" t="s">
        <v>399</v>
      </c>
      <c r="F26" s="11" t="s">
        <v>399</v>
      </c>
      <c r="G26" s="11" t="s">
        <v>399</v>
      </c>
      <c r="H26" s="11" t="s">
        <v>399</v>
      </c>
      <c r="I26" s="11" t="s">
        <v>399</v>
      </c>
      <c r="J26" s="11" t="s">
        <v>399</v>
      </c>
      <c r="K26" s="11" t="s">
        <v>399</v>
      </c>
    </row>
    <row r="27" spans="1:11" ht="12" customHeight="1">
      <c r="A27" s="2" t="str">
        <f>"Mar "&amp;RIGHT(A6,4)+1</f>
        <v>Mar 2012</v>
      </c>
      <c r="B27" s="11" t="s">
        <v>399</v>
      </c>
      <c r="C27" s="11" t="s">
        <v>399</v>
      </c>
      <c r="D27" s="11" t="s">
        <v>399</v>
      </c>
      <c r="E27" s="11" t="s">
        <v>399</v>
      </c>
      <c r="F27" s="11" t="s">
        <v>399</v>
      </c>
      <c r="G27" s="11" t="s">
        <v>399</v>
      </c>
      <c r="H27" s="11" t="s">
        <v>399</v>
      </c>
      <c r="I27" s="11" t="s">
        <v>399</v>
      </c>
      <c r="J27" s="11" t="s">
        <v>399</v>
      </c>
      <c r="K27" s="11" t="s">
        <v>399</v>
      </c>
    </row>
    <row r="28" spans="1:11" ht="12" customHeight="1">
      <c r="A28" s="2" t="str">
        <f>"Apr "&amp;RIGHT(A6,4)+1</f>
        <v>Apr 2012</v>
      </c>
      <c r="B28" s="11" t="s">
        <v>399</v>
      </c>
      <c r="C28" s="11" t="s">
        <v>399</v>
      </c>
      <c r="D28" s="11" t="s">
        <v>399</v>
      </c>
      <c r="E28" s="11" t="s">
        <v>399</v>
      </c>
      <c r="F28" s="11" t="s">
        <v>399</v>
      </c>
      <c r="G28" s="11" t="s">
        <v>399</v>
      </c>
      <c r="H28" s="11" t="s">
        <v>399</v>
      </c>
      <c r="I28" s="11" t="s">
        <v>399</v>
      </c>
      <c r="J28" s="11" t="s">
        <v>399</v>
      </c>
      <c r="K28" s="11" t="s">
        <v>399</v>
      </c>
    </row>
    <row r="29" spans="1:11" ht="12" customHeight="1">
      <c r="A29" s="2" t="str">
        <f>"May "&amp;RIGHT(A6,4)+1</f>
        <v>May 2012</v>
      </c>
      <c r="B29" s="11" t="s">
        <v>399</v>
      </c>
      <c r="C29" s="11" t="s">
        <v>399</v>
      </c>
      <c r="D29" s="11" t="s">
        <v>399</v>
      </c>
      <c r="E29" s="11" t="s">
        <v>399</v>
      </c>
      <c r="F29" s="11" t="s">
        <v>399</v>
      </c>
      <c r="G29" s="11" t="s">
        <v>399</v>
      </c>
      <c r="H29" s="11" t="s">
        <v>399</v>
      </c>
      <c r="I29" s="11" t="s">
        <v>399</v>
      </c>
      <c r="J29" s="11" t="s">
        <v>399</v>
      </c>
      <c r="K29" s="11" t="s">
        <v>399</v>
      </c>
    </row>
    <row r="30" spans="1:11" ht="12" customHeight="1">
      <c r="A30" s="2" t="str">
        <f>"Jun "&amp;RIGHT(A6,4)+1</f>
        <v>Jun 2012</v>
      </c>
      <c r="B30" s="11" t="s">
        <v>399</v>
      </c>
      <c r="C30" s="11" t="s">
        <v>399</v>
      </c>
      <c r="D30" s="11" t="s">
        <v>399</v>
      </c>
      <c r="E30" s="11" t="s">
        <v>399</v>
      </c>
      <c r="F30" s="11" t="s">
        <v>399</v>
      </c>
      <c r="G30" s="11" t="s">
        <v>399</v>
      </c>
      <c r="H30" s="11" t="s">
        <v>399</v>
      </c>
      <c r="I30" s="11" t="s">
        <v>399</v>
      </c>
      <c r="J30" s="11" t="s">
        <v>399</v>
      </c>
      <c r="K30" s="11" t="s">
        <v>399</v>
      </c>
    </row>
    <row r="31" spans="1:11" ht="12" customHeight="1">
      <c r="A31" s="2" t="str">
        <f>"Jul "&amp;RIGHT(A6,4)+1</f>
        <v>Jul 2012</v>
      </c>
      <c r="B31" s="11" t="s">
        <v>399</v>
      </c>
      <c r="C31" s="11" t="s">
        <v>399</v>
      </c>
      <c r="D31" s="11" t="s">
        <v>399</v>
      </c>
      <c r="E31" s="11" t="s">
        <v>399</v>
      </c>
      <c r="F31" s="11" t="s">
        <v>399</v>
      </c>
      <c r="G31" s="11" t="s">
        <v>399</v>
      </c>
      <c r="H31" s="11" t="s">
        <v>399</v>
      </c>
      <c r="I31" s="11" t="s">
        <v>399</v>
      </c>
      <c r="J31" s="11" t="s">
        <v>399</v>
      </c>
      <c r="K31" s="11" t="s">
        <v>399</v>
      </c>
    </row>
    <row r="32" spans="1:11" ht="12" customHeight="1">
      <c r="A32" s="2" t="str">
        <f>"Aug "&amp;RIGHT(A6,4)+1</f>
        <v>Aug 2012</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2012</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58</v>
      </c>
      <c r="B34" s="13">
        <v>21759890</v>
      </c>
      <c r="C34" s="13">
        <v>23309643</v>
      </c>
      <c r="D34" s="13">
        <v>11890919</v>
      </c>
      <c r="E34" s="13">
        <v>34916935</v>
      </c>
      <c r="F34" s="13">
        <v>91877387</v>
      </c>
      <c r="G34" s="13">
        <v>55841649</v>
      </c>
      <c r="H34" s="13">
        <v>67111149</v>
      </c>
      <c r="I34" s="13">
        <v>12534427</v>
      </c>
      <c r="J34" s="13">
        <v>84584483</v>
      </c>
      <c r="K34" s="13">
        <v>220071708</v>
      </c>
    </row>
    <row r="35" spans="1:11" ht="12" customHeight="1">
      <c r="A35" s="14" t="str">
        <f>"Total "&amp;MID(A20,7,LEN(A20)-13)&amp;" Months"</f>
        <v>Total 2 Months</v>
      </c>
      <c r="B35" s="15">
        <v>21759890</v>
      </c>
      <c r="C35" s="15">
        <v>23309643</v>
      </c>
      <c r="D35" s="15">
        <v>11890919</v>
      </c>
      <c r="E35" s="15">
        <v>34916935</v>
      </c>
      <c r="F35" s="15">
        <v>91877387</v>
      </c>
      <c r="G35" s="15">
        <v>55841649</v>
      </c>
      <c r="H35" s="15">
        <v>67111149</v>
      </c>
      <c r="I35" s="15">
        <v>12534427</v>
      </c>
      <c r="J35" s="15">
        <v>84584483</v>
      </c>
      <c r="K35" s="15">
        <v>220071708</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K5"/>
    <mergeCell ref="A1:J1"/>
    <mergeCell ref="A2:J2"/>
    <mergeCell ref="A3:A4"/>
    <mergeCell ref="B3:F3"/>
    <mergeCell ref="G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2" sqref="A2:H2"/>
    </sheetView>
  </sheetViews>
  <sheetFormatPr defaultColWidth="9.140625" defaultRowHeight="12.75"/>
  <cols>
    <col min="1" max="1" width="12.8515625" style="0" customWidth="1"/>
    <col min="2" max="9" width="11.421875" style="0" customWidth="1"/>
  </cols>
  <sheetData>
    <row r="1" spans="1:9" ht="12" customHeight="1">
      <c r="A1" s="36" t="s">
        <v>396</v>
      </c>
      <c r="B1" s="36"/>
      <c r="C1" s="36"/>
      <c r="D1" s="36"/>
      <c r="E1" s="36"/>
      <c r="F1" s="36"/>
      <c r="G1" s="36"/>
      <c r="H1" s="36"/>
      <c r="I1" s="2" t="s">
        <v>397</v>
      </c>
    </row>
    <row r="2" spans="1:9" ht="12" customHeight="1">
      <c r="A2" s="38" t="s">
        <v>358</v>
      </c>
      <c r="B2" s="38"/>
      <c r="C2" s="38"/>
      <c r="D2" s="38"/>
      <c r="E2" s="38"/>
      <c r="F2" s="38"/>
      <c r="G2" s="38"/>
      <c r="H2" s="38"/>
      <c r="I2" s="1"/>
    </row>
    <row r="3" spans="1:9" ht="24" customHeight="1">
      <c r="A3" s="40" t="s">
        <v>53</v>
      </c>
      <c r="B3" s="44" t="s">
        <v>113</v>
      </c>
      <c r="C3" s="53"/>
      <c r="D3" s="53"/>
      <c r="E3" s="45"/>
      <c r="F3" s="44" t="s">
        <v>114</v>
      </c>
      <c r="G3" s="53"/>
      <c r="H3" s="53"/>
      <c r="I3" s="53"/>
    </row>
    <row r="4" spans="1:9" ht="24" customHeight="1">
      <c r="A4" s="41"/>
      <c r="B4" s="10" t="s">
        <v>82</v>
      </c>
      <c r="C4" s="10" t="s">
        <v>83</v>
      </c>
      <c r="D4" s="10" t="s">
        <v>84</v>
      </c>
      <c r="E4" s="10" t="s">
        <v>58</v>
      </c>
      <c r="F4" s="10" t="s">
        <v>82</v>
      </c>
      <c r="G4" s="10" t="s">
        <v>83</v>
      </c>
      <c r="H4" s="10" t="s">
        <v>84</v>
      </c>
      <c r="I4" s="9" t="s">
        <v>58</v>
      </c>
    </row>
    <row r="5" spans="1:9" ht="12" customHeight="1">
      <c r="A5" s="1"/>
      <c r="B5" s="34" t="str">
        <f>REPT("-",89)&amp;" Number "&amp;REPT("-",89)</f>
        <v>----------------------------------------------------------------------------------------- Number -----------------------------------------------------------------------------------------</v>
      </c>
      <c r="C5" s="34"/>
      <c r="D5" s="34"/>
      <c r="E5" s="34"/>
      <c r="F5" s="34"/>
      <c r="G5" s="34"/>
      <c r="H5" s="34"/>
      <c r="I5" s="34"/>
    </row>
    <row r="6" ht="12" customHeight="1">
      <c r="A6" s="3" t="s">
        <v>398</v>
      </c>
    </row>
    <row r="7" spans="1:9" ht="12" customHeight="1">
      <c r="A7" s="2" t="str">
        <f>"Oct "&amp;RIGHT(A6,4)-1</f>
        <v>Oct 2010</v>
      </c>
      <c r="B7" s="11">
        <v>31550002</v>
      </c>
      <c r="C7" s="11">
        <v>1717569</v>
      </c>
      <c r="D7" s="11">
        <v>7345027</v>
      </c>
      <c r="E7" s="11">
        <v>40612598</v>
      </c>
      <c r="F7" s="11">
        <v>35986910</v>
      </c>
      <c r="G7" s="11">
        <v>2086916</v>
      </c>
      <c r="H7" s="11">
        <v>8937496</v>
      </c>
      <c r="I7" s="11">
        <v>47011322</v>
      </c>
    </row>
    <row r="8" spans="1:9" ht="12" customHeight="1">
      <c r="A8" s="2" t="str">
        <f>"Nov "&amp;RIGHT(A6,4)-1</f>
        <v>Nov 2010</v>
      </c>
      <c r="B8" s="11">
        <v>29755449</v>
      </c>
      <c r="C8" s="11">
        <v>1653938</v>
      </c>
      <c r="D8" s="11">
        <v>6978146</v>
      </c>
      <c r="E8" s="11">
        <v>38387533</v>
      </c>
      <c r="F8" s="11">
        <v>34323174</v>
      </c>
      <c r="G8" s="11">
        <v>2017269</v>
      </c>
      <c r="H8" s="11">
        <v>8536981</v>
      </c>
      <c r="I8" s="11">
        <v>44877424</v>
      </c>
    </row>
    <row r="9" spans="1:9" ht="12" customHeight="1">
      <c r="A9" s="2" t="str">
        <f>"Dec "&amp;RIGHT(A6,4)-1</f>
        <v>Dec 2010</v>
      </c>
      <c r="B9" s="11">
        <v>26924344</v>
      </c>
      <c r="C9" s="11">
        <v>1534033</v>
      </c>
      <c r="D9" s="11">
        <v>6398492</v>
      </c>
      <c r="E9" s="11">
        <v>34856869</v>
      </c>
      <c r="F9" s="11">
        <v>32449986</v>
      </c>
      <c r="G9" s="11">
        <v>1952268</v>
      </c>
      <c r="H9" s="11">
        <v>8195730</v>
      </c>
      <c r="I9" s="11">
        <v>42597984</v>
      </c>
    </row>
    <row r="10" spans="1:9" ht="12" customHeight="1">
      <c r="A10" s="2" t="str">
        <f>"Jan "&amp;RIGHT(A6,4)</f>
        <v>Jan 2011</v>
      </c>
      <c r="B10" s="11">
        <v>28751179</v>
      </c>
      <c r="C10" s="11">
        <v>1605118</v>
      </c>
      <c r="D10" s="11">
        <v>6831847</v>
      </c>
      <c r="E10" s="11">
        <v>37188144</v>
      </c>
      <c r="F10" s="11">
        <v>33536450</v>
      </c>
      <c r="G10" s="11">
        <v>1996506</v>
      </c>
      <c r="H10" s="11">
        <v>8570203</v>
      </c>
      <c r="I10" s="11">
        <v>44103159</v>
      </c>
    </row>
    <row r="11" spans="1:9" ht="12" customHeight="1">
      <c r="A11" s="2" t="str">
        <f>"Feb "&amp;RIGHT(A6,4)</f>
        <v>Feb 2011</v>
      </c>
      <c r="B11" s="11">
        <v>28371930</v>
      </c>
      <c r="C11" s="11">
        <v>1600017</v>
      </c>
      <c r="D11" s="11">
        <v>6733108</v>
      </c>
      <c r="E11" s="11">
        <v>36705055</v>
      </c>
      <c r="F11" s="11">
        <v>33079352</v>
      </c>
      <c r="G11" s="11">
        <v>1990329</v>
      </c>
      <c r="H11" s="11">
        <v>8444962</v>
      </c>
      <c r="I11" s="11">
        <v>43514643</v>
      </c>
    </row>
    <row r="12" spans="1:9" ht="12" customHeight="1">
      <c r="A12" s="2" t="str">
        <f>"Mar "&amp;RIGHT(A6,4)</f>
        <v>Mar 2011</v>
      </c>
      <c r="B12" s="11">
        <v>34561282</v>
      </c>
      <c r="C12" s="11">
        <v>1985068</v>
      </c>
      <c r="D12" s="11">
        <v>8395182</v>
      </c>
      <c r="E12" s="11">
        <v>44941532</v>
      </c>
      <c r="F12" s="11">
        <v>40747184</v>
      </c>
      <c r="G12" s="11">
        <v>2494361</v>
      </c>
      <c r="H12" s="11">
        <v>10577383</v>
      </c>
      <c r="I12" s="11">
        <v>53818928</v>
      </c>
    </row>
    <row r="13" spans="1:9" ht="12" customHeight="1">
      <c r="A13" s="2" t="str">
        <f>"Apr "&amp;RIGHT(A6,4)</f>
        <v>Apr 2011</v>
      </c>
      <c r="B13" s="11">
        <v>30844215</v>
      </c>
      <c r="C13" s="11">
        <v>1792522</v>
      </c>
      <c r="D13" s="11">
        <v>7649325</v>
      </c>
      <c r="E13" s="11">
        <v>40286062</v>
      </c>
      <c r="F13" s="11">
        <v>36628278</v>
      </c>
      <c r="G13" s="11">
        <v>2252810</v>
      </c>
      <c r="H13" s="11">
        <v>9667640</v>
      </c>
      <c r="I13" s="11">
        <v>48548728</v>
      </c>
    </row>
    <row r="14" spans="1:9" ht="12" customHeight="1">
      <c r="A14" s="2" t="str">
        <f>"May "&amp;RIGHT(A6,4)</f>
        <v>May 2011</v>
      </c>
      <c r="B14" s="11">
        <v>31421055</v>
      </c>
      <c r="C14" s="11">
        <v>1868535</v>
      </c>
      <c r="D14" s="11">
        <v>7957266</v>
      </c>
      <c r="E14" s="11">
        <v>41246856</v>
      </c>
      <c r="F14" s="11">
        <v>36905974</v>
      </c>
      <c r="G14" s="11">
        <v>2326552</v>
      </c>
      <c r="H14" s="11">
        <v>9956223</v>
      </c>
      <c r="I14" s="11">
        <v>49188749</v>
      </c>
    </row>
    <row r="15" spans="1:9" ht="12" customHeight="1">
      <c r="A15" s="2" t="str">
        <f>"Jun "&amp;RIGHT(A6,4)</f>
        <v>Jun 2011</v>
      </c>
      <c r="B15" s="11">
        <v>26532873</v>
      </c>
      <c r="C15" s="11">
        <v>1796291</v>
      </c>
      <c r="D15" s="11">
        <v>7843782</v>
      </c>
      <c r="E15" s="11">
        <v>36172946</v>
      </c>
      <c r="F15" s="11">
        <v>35342746</v>
      </c>
      <c r="G15" s="11">
        <v>2430120</v>
      </c>
      <c r="H15" s="11">
        <v>10618374</v>
      </c>
      <c r="I15" s="11">
        <v>48391240</v>
      </c>
    </row>
    <row r="16" spans="1:9" ht="12" customHeight="1">
      <c r="A16" s="2" t="str">
        <f>"Jul "&amp;RIGHT(A6,4)</f>
        <v>Jul 2011</v>
      </c>
      <c r="B16" s="11">
        <v>22040472</v>
      </c>
      <c r="C16" s="11">
        <v>1522380</v>
      </c>
      <c r="D16" s="11">
        <v>6695839</v>
      </c>
      <c r="E16" s="11">
        <v>30258691</v>
      </c>
      <c r="F16" s="11">
        <v>31104969</v>
      </c>
      <c r="G16" s="11">
        <v>2109414</v>
      </c>
      <c r="H16" s="11">
        <v>9314931</v>
      </c>
      <c r="I16" s="11">
        <v>42529314</v>
      </c>
    </row>
    <row r="17" spans="1:9" ht="12" customHeight="1">
      <c r="A17" s="2" t="str">
        <f>"Aug "&amp;RIGHT(A6,4)</f>
        <v>Aug 2011</v>
      </c>
      <c r="B17" s="11">
        <v>27245871</v>
      </c>
      <c r="C17" s="11">
        <v>1758648</v>
      </c>
      <c r="D17" s="11">
        <v>7875332</v>
      </c>
      <c r="E17" s="11">
        <v>36879851</v>
      </c>
      <c r="F17" s="11">
        <v>35093676</v>
      </c>
      <c r="G17" s="11">
        <v>2299279</v>
      </c>
      <c r="H17" s="11">
        <v>10362016</v>
      </c>
      <c r="I17" s="11">
        <v>47754971</v>
      </c>
    </row>
    <row r="18" spans="1:9" ht="12" customHeight="1">
      <c r="A18" s="2" t="str">
        <f>"Sep "&amp;RIGHT(A6,4)</f>
        <v>Sep 2011</v>
      </c>
      <c r="B18" s="11">
        <v>30679938</v>
      </c>
      <c r="C18" s="11">
        <v>1678888</v>
      </c>
      <c r="D18" s="11">
        <v>7431750</v>
      </c>
      <c r="E18" s="11">
        <v>39790576</v>
      </c>
      <c r="F18" s="11">
        <v>34445194</v>
      </c>
      <c r="G18" s="11">
        <v>1993892</v>
      </c>
      <c r="H18" s="11">
        <v>8869738</v>
      </c>
      <c r="I18" s="11">
        <v>45308824</v>
      </c>
    </row>
    <row r="19" spans="1:9" ht="12" customHeight="1">
      <c r="A19" s="12" t="s">
        <v>58</v>
      </c>
      <c r="B19" s="13">
        <v>348678610</v>
      </c>
      <c r="C19" s="13">
        <v>20513007</v>
      </c>
      <c r="D19" s="13">
        <v>88135096</v>
      </c>
      <c r="E19" s="13">
        <v>457326713</v>
      </c>
      <c r="F19" s="13">
        <v>419643893</v>
      </c>
      <c r="G19" s="13">
        <v>25949716</v>
      </c>
      <c r="H19" s="13">
        <v>112051677</v>
      </c>
      <c r="I19" s="13">
        <v>557645286</v>
      </c>
    </row>
    <row r="20" spans="1:9" ht="12" customHeight="1">
      <c r="A20" s="14" t="s">
        <v>400</v>
      </c>
      <c r="B20" s="15">
        <v>61305451</v>
      </c>
      <c r="C20" s="15">
        <v>3371507</v>
      </c>
      <c r="D20" s="15">
        <v>14323173</v>
      </c>
      <c r="E20" s="15">
        <v>79000131</v>
      </c>
      <c r="F20" s="15">
        <v>70310084</v>
      </c>
      <c r="G20" s="15">
        <v>4104185</v>
      </c>
      <c r="H20" s="15">
        <v>17474477</v>
      </c>
      <c r="I20" s="15">
        <v>91888746</v>
      </c>
    </row>
    <row r="21" ht="12" customHeight="1">
      <c r="A21" s="3" t="str">
        <f>"FY "&amp;RIGHT(A6,4)+1</f>
        <v>FY 2012</v>
      </c>
    </row>
    <row r="22" spans="1:9" ht="12" customHeight="1">
      <c r="A22" s="2" t="str">
        <f>"Oct "&amp;RIGHT(A6,4)</f>
        <v>Oct 2011</v>
      </c>
      <c r="B22" s="11">
        <v>30779996</v>
      </c>
      <c r="C22" s="11">
        <v>1682022</v>
      </c>
      <c r="D22" s="11">
        <v>7345453</v>
      </c>
      <c r="E22" s="11">
        <v>39807471</v>
      </c>
      <c r="F22" s="11">
        <v>35298420</v>
      </c>
      <c r="G22" s="11">
        <v>2035311</v>
      </c>
      <c r="H22" s="11">
        <v>8868286</v>
      </c>
      <c r="I22" s="11">
        <v>46202017</v>
      </c>
    </row>
    <row r="23" spans="1:9" ht="12" customHeight="1">
      <c r="A23" s="2" t="str">
        <f>"Nov "&amp;RIGHT(A6,4)</f>
        <v>Nov 2011</v>
      </c>
      <c r="B23" s="11">
        <v>29208846</v>
      </c>
      <c r="C23" s="11">
        <v>1618478</v>
      </c>
      <c r="D23" s="11">
        <v>6966744</v>
      </c>
      <c r="E23" s="11">
        <v>37794068</v>
      </c>
      <c r="F23" s="11">
        <v>33723006</v>
      </c>
      <c r="G23" s="11">
        <v>2036237</v>
      </c>
      <c r="H23" s="11">
        <v>8459532</v>
      </c>
      <c r="I23" s="11">
        <v>44218775</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59988842</v>
      </c>
      <c r="C34" s="13">
        <v>3300500</v>
      </c>
      <c r="D34" s="13">
        <v>14312197</v>
      </c>
      <c r="E34" s="13">
        <v>77601539</v>
      </c>
      <c r="F34" s="13">
        <v>69021426</v>
      </c>
      <c r="G34" s="13">
        <v>4071548</v>
      </c>
      <c r="H34" s="13">
        <v>17327818</v>
      </c>
      <c r="I34" s="13">
        <v>90420792</v>
      </c>
    </row>
    <row r="35" spans="1:9" ht="12" customHeight="1">
      <c r="A35" s="14" t="str">
        <f>"Total "&amp;MID(A20,7,LEN(A20)-13)&amp;" Months"</f>
        <v>Total 2 Months</v>
      </c>
      <c r="B35" s="15">
        <v>59988842</v>
      </c>
      <c r="C35" s="15">
        <v>3300500</v>
      </c>
      <c r="D35" s="15">
        <v>14312197</v>
      </c>
      <c r="E35" s="15">
        <v>77601539</v>
      </c>
      <c r="F35" s="15">
        <v>69021426</v>
      </c>
      <c r="G35" s="15">
        <v>4071548</v>
      </c>
      <c r="H35" s="15">
        <v>17327818</v>
      </c>
      <c r="I35" s="15">
        <v>90420792</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1" sqref="A1:H1"/>
    </sheetView>
  </sheetViews>
  <sheetFormatPr defaultColWidth="9.140625" defaultRowHeight="12.75"/>
  <cols>
    <col min="1" max="1" width="12.8515625" style="0" customWidth="1"/>
    <col min="2" max="9" width="11.421875" style="0" customWidth="1"/>
  </cols>
  <sheetData>
    <row r="1" spans="1:9" ht="12" customHeight="1">
      <c r="A1" s="36" t="s">
        <v>396</v>
      </c>
      <c r="B1" s="36"/>
      <c r="C1" s="36"/>
      <c r="D1" s="36"/>
      <c r="E1" s="36"/>
      <c r="F1" s="36"/>
      <c r="G1" s="36"/>
      <c r="H1" s="36"/>
      <c r="I1" s="2" t="s">
        <v>397</v>
      </c>
    </row>
    <row r="2" spans="1:9" ht="12" customHeight="1">
      <c r="A2" s="38" t="s">
        <v>117</v>
      </c>
      <c r="B2" s="38"/>
      <c r="C2" s="38"/>
      <c r="D2" s="38"/>
      <c r="E2" s="38"/>
      <c r="F2" s="38"/>
      <c r="G2" s="38"/>
      <c r="H2" s="38"/>
      <c r="I2" s="1"/>
    </row>
    <row r="3" spans="1:9" ht="24" customHeight="1">
      <c r="A3" s="40" t="s">
        <v>53</v>
      </c>
      <c r="B3" s="44" t="s">
        <v>115</v>
      </c>
      <c r="C3" s="53"/>
      <c r="D3" s="53"/>
      <c r="E3" s="45"/>
      <c r="F3" s="44" t="s">
        <v>116</v>
      </c>
      <c r="G3" s="53"/>
      <c r="H3" s="53"/>
      <c r="I3" s="53"/>
    </row>
    <row r="4" spans="1:9" ht="24" customHeight="1">
      <c r="A4" s="41"/>
      <c r="B4" s="10" t="s">
        <v>82</v>
      </c>
      <c r="C4" s="10" t="s">
        <v>83</v>
      </c>
      <c r="D4" s="10" t="s">
        <v>84</v>
      </c>
      <c r="E4" s="10" t="s">
        <v>58</v>
      </c>
      <c r="F4" s="10" t="s">
        <v>82</v>
      </c>
      <c r="G4" s="10" t="s">
        <v>83</v>
      </c>
      <c r="H4" s="10" t="s">
        <v>84</v>
      </c>
      <c r="I4" s="9" t="s">
        <v>58</v>
      </c>
    </row>
    <row r="5" spans="1:9" ht="12" customHeight="1">
      <c r="A5" s="1"/>
      <c r="B5" s="34" t="str">
        <f>REPT("-",89)&amp;" Number "&amp;REPT("-",89)</f>
        <v>----------------------------------------------------------------------------------------- Number -----------------------------------------------------------------------------------------</v>
      </c>
      <c r="C5" s="34"/>
      <c r="D5" s="34"/>
      <c r="E5" s="34"/>
      <c r="F5" s="34"/>
      <c r="G5" s="34"/>
      <c r="H5" s="34"/>
      <c r="I5" s="34"/>
    </row>
    <row r="6" ht="12" customHeight="1">
      <c r="A6" s="3" t="s">
        <v>398</v>
      </c>
    </row>
    <row r="7" spans="1:9" ht="12" customHeight="1">
      <c r="A7" s="2" t="str">
        <f>"Oct "&amp;RIGHT(A6,4)-1</f>
        <v>Oct 2010</v>
      </c>
      <c r="B7" s="11">
        <v>11368336</v>
      </c>
      <c r="C7" s="11">
        <v>172815</v>
      </c>
      <c r="D7" s="11">
        <v>378247</v>
      </c>
      <c r="E7" s="11">
        <v>11919398</v>
      </c>
      <c r="F7" s="11">
        <v>47938132</v>
      </c>
      <c r="G7" s="11">
        <v>2679269</v>
      </c>
      <c r="H7" s="11">
        <v>12182551</v>
      </c>
      <c r="I7" s="11">
        <v>62799952</v>
      </c>
    </row>
    <row r="8" spans="1:9" ht="12" customHeight="1">
      <c r="A8" s="2" t="str">
        <f>"Nov "&amp;RIGHT(A6,4)-1</f>
        <v>Nov 2010</v>
      </c>
      <c r="B8" s="11">
        <v>11244666</v>
      </c>
      <c r="C8" s="11">
        <v>162491</v>
      </c>
      <c r="D8" s="11">
        <v>362795</v>
      </c>
      <c r="E8" s="11">
        <v>11769952</v>
      </c>
      <c r="F8" s="11">
        <v>45339403</v>
      </c>
      <c r="G8" s="11">
        <v>2550490</v>
      </c>
      <c r="H8" s="11">
        <v>11478265</v>
      </c>
      <c r="I8" s="11">
        <v>59368158</v>
      </c>
    </row>
    <row r="9" spans="1:9" ht="12" customHeight="1">
      <c r="A9" s="2" t="str">
        <f>"Dec "&amp;RIGHT(A6,4)-1</f>
        <v>Dec 2010</v>
      </c>
      <c r="B9" s="11">
        <v>10483357</v>
      </c>
      <c r="C9" s="11">
        <v>155464</v>
      </c>
      <c r="D9" s="11">
        <v>340702</v>
      </c>
      <c r="E9" s="11">
        <v>10979523</v>
      </c>
      <c r="F9" s="11">
        <v>41636346</v>
      </c>
      <c r="G9" s="11">
        <v>2347473</v>
      </c>
      <c r="H9" s="11">
        <v>10493223</v>
      </c>
      <c r="I9" s="11">
        <v>54477042</v>
      </c>
    </row>
    <row r="10" spans="1:9" ht="12" customHeight="1">
      <c r="A10" s="2" t="str">
        <f>"Jan "&amp;RIGHT(A6,4)</f>
        <v>Jan 2011</v>
      </c>
      <c r="B10" s="11">
        <v>11140968</v>
      </c>
      <c r="C10" s="11">
        <v>159147</v>
      </c>
      <c r="D10" s="11">
        <v>357653</v>
      </c>
      <c r="E10" s="11">
        <v>11657768</v>
      </c>
      <c r="F10" s="11">
        <v>44488577</v>
      </c>
      <c r="G10" s="11">
        <v>2511247</v>
      </c>
      <c r="H10" s="11">
        <v>11444299</v>
      </c>
      <c r="I10" s="11">
        <v>58444123</v>
      </c>
    </row>
    <row r="11" spans="1:9" ht="12" customHeight="1">
      <c r="A11" s="2" t="str">
        <f>"Feb "&amp;RIGHT(A6,4)</f>
        <v>Feb 2011</v>
      </c>
      <c r="B11" s="11">
        <v>10655790</v>
      </c>
      <c r="C11" s="11">
        <v>155131</v>
      </c>
      <c r="D11" s="11">
        <v>343297</v>
      </c>
      <c r="E11" s="11">
        <v>11154218</v>
      </c>
      <c r="F11" s="11">
        <v>43516731</v>
      </c>
      <c r="G11" s="11">
        <v>2477005</v>
      </c>
      <c r="H11" s="11">
        <v>11188351</v>
      </c>
      <c r="I11" s="11">
        <v>57182087</v>
      </c>
    </row>
    <row r="12" spans="1:9" ht="12" customHeight="1">
      <c r="A12" s="2" t="str">
        <f>"Mar "&amp;RIGHT(A6,4)</f>
        <v>Mar 2011</v>
      </c>
      <c r="B12" s="11">
        <v>12851743</v>
      </c>
      <c r="C12" s="11">
        <v>194729</v>
      </c>
      <c r="D12" s="11">
        <v>427761</v>
      </c>
      <c r="E12" s="11">
        <v>13474233</v>
      </c>
      <c r="F12" s="11">
        <v>52937004</v>
      </c>
      <c r="G12" s="11">
        <v>3069917</v>
      </c>
      <c r="H12" s="11">
        <v>13918209</v>
      </c>
      <c r="I12" s="11">
        <v>69925130</v>
      </c>
    </row>
    <row r="13" spans="1:9" ht="12" customHeight="1">
      <c r="A13" s="2" t="str">
        <f>"Apr "&amp;RIGHT(A6,4)</f>
        <v>Apr 2011</v>
      </c>
      <c r="B13" s="11">
        <v>10567026</v>
      </c>
      <c r="C13" s="11">
        <v>173479</v>
      </c>
      <c r="D13" s="11">
        <v>385644</v>
      </c>
      <c r="E13" s="11">
        <v>11126149</v>
      </c>
      <c r="F13" s="11">
        <v>47332134</v>
      </c>
      <c r="G13" s="11">
        <v>2767100</v>
      </c>
      <c r="H13" s="11">
        <v>12547734</v>
      </c>
      <c r="I13" s="11">
        <v>62646968</v>
      </c>
    </row>
    <row r="14" spans="1:9" ht="12" customHeight="1">
      <c r="A14" s="2" t="str">
        <f>"May "&amp;RIGHT(A6,4)</f>
        <v>May 2011</v>
      </c>
      <c r="B14" s="11">
        <v>11726484</v>
      </c>
      <c r="C14" s="11">
        <v>176209</v>
      </c>
      <c r="D14" s="11">
        <v>403116</v>
      </c>
      <c r="E14" s="11">
        <v>12305809</v>
      </c>
      <c r="F14" s="11">
        <v>48592723</v>
      </c>
      <c r="G14" s="11">
        <v>2882186</v>
      </c>
      <c r="H14" s="11">
        <v>13113269</v>
      </c>
      <c r="I14" s="11">
        <v>64588178</v>
      </c>
    </row>
    <row r="15" spans="1:9" ht="12" customHeight="1">
      <c r="A15" s="2" t="str">
        <f>"Jun "&amp;RIGHT(A6,4)</f>
        <v>Jun 2011</v>
      </c>
      <c r="B15" s="11">
        <v>9532088</v>
      </c>
      <c r="C15" s="11">
        <v>159976</v>
      </c>
      <c r="D15" s="11">
        <v>371006</v>
      </c>
      <c r="E15" s="11">
        <v>10063070</v>
      </c>
      <c r="F15" s="11">
        <v>40619332</v>
      </c>
      <c r="G15" s="11">
        <v>2609157</v>
      </c>
      <c r="H15" s="11">
        <v>12052051</v>
      </c>
      <c r="I15" s="11">
        <v>55280540</v>
      </c>
    </row>
    <row r="16" spans="1:9" ht="12" customHeight="1">
      <c r="A16" s="2" t="str">
        <f>"Jul "&amp;RIGHT(A6,4)</f>
        <v>Jul 2011</v>
      </c>
      <c r="B16" s="11">
        <v>7492680</v>
      </c>
      <c r="C16" s="11">
        <v>137109</v>
      </c>
      <c r="D16" s="11">
        <v>311061</v>
      </c>
      <c r="E16" s="11">
        <v>7940850</v>
      </c>
      <c r="F16" s="11">
        <v>33743823</v>
      </c>
      <c r="G16" s="11">
        <v>2184947</v>
      </c>
      <c r="H16" s="11">
        <v>10160149</v>
      </c>
      <c r="I16" s="11">
        <v>46088919</v>
      </c>
    </row>
    <row r="17" spans="1:9" ht="12" customHeight="1">
      <c r="A17" s="2" t="str">
        <f>"Aug "&amp;RIGHT(A6,4)</f>
        <v>Aug 2011</v>
      </c>
      <c r="B17" s="11">
        <v>8730053</v>
      </c>
      <c r="C17" s="11">
        <v>157433</v>
      </c>
      <c r="D17" s="11">
        <v>379588</v>
      </c>
      <c r="E17" s="11">
        <v>9267074</v>
      </c>
      <c r="F17" s="11">
        <v>41589746</v>
      </c>
      <c r="G17" s="11">
        <v>2585428</v>
      </c>
      <c r="H17" s="11">
        <v>12149876</v>
      </c>
      <c r="I17" s="11">
        <v>56325050</v>
      </c>
    </row>
    <row r="18" spans="1:9" ht="12" customHeight="1">
      <c r="A18" s="2" t="str">
        <f>"Sep "&amp;RIGHT(A6,4)</f>
        <v>Sep 2011</v>
      </c>
      <c r="B18" s="11">
        <v>10173769</v>
      </c>
      <c r="C18" s="11">
        <v>157071</v>
      </c>
      <c r="D18" s="11">
        <v>373219</v>
      </c>
      <c r="E18" s="11">
        <v>10704059</v>
      </c>
      <c r="F18" s="11">
        <v>46413261</v>
      </c>
      <c r="G18" s="11">
        <v>2589518</v>
      </c>
      <c r="H18" s="11">
        <v>12158486</v>
      </c>
      <c r="I18" s="11">
        <v>61161265</v>
      </c>
    </row>
    <row r="19" spans="1:9" ht="12" customHeight="1">
      <c r="A19" s="12" t="s">
        <v>58</v>
      </c>
      <c r="B19" s="13">
        <v>125966960</v>
      </c>
      <c r="C19" s="13">
        <v>1961054</v>
      </c>
      <c r="D19" s="13">
        <v>4434089</v>
      </c>
      <c r="E19" s="13">
        <v>132362103</v>
      </c>
      <c r="F19" s="13">
        <v>534147212</v>
      </c>
      <c r="G19" s="13">
        <v>31253737</v>
      </c>
      <c r="H19" s="13">
        <v>142886463</v>
      </c>
      <c r="I19" s="13">
        <v>708287412</v>
      </c>
    </row>
    <row r="20" spans="1:9" ht="12" customHeight="1">
      <c r="A20" s="14" t="s">
        <v>400</v>
      </c>
      <c r="B20" s="15">
        <v>22613002</v>
      </c>
      <c r="C20" s="15">
        <v>335306</v>
      </c>
      <c r="D20" s="15">
        <v>741042</v>
      </c>
      <c r="E20" s="15">
        <v>23689350</v>
      </c>
      <c r="F20" s="15">
        <v>93277535</v>
      </c>
      <c r="G20" s="15">
        <v>5229759</v>
      </c>
      <c r="H20" s="15">
        <v>23660816</v>
      </c>
      <c r="I20" s="15">
        <v>122168110</v>
      </c>
    </row>
    <row r="21" ht="12" customHeight="1">
      <c r="A21" s="3" t="str">
        <f>"FY "&amp;RIGHT(A6,4)+1</f>
        <v>FY 2012</v>
      </c>
    </row>
    <row r="22" spans="1:9" ht="12" customHeight="1">
      <c r="A22" s="2" t="str">
        <f>"Oct "&amp;RIGHT(A6,4)</f>
        <v>Oct 2011</v>
      </c>
      <c r="B22" s="11">
        <v>11491019</v>
      </c>
      <c r="C22" s="11">
        <v>181852</v>
      </c>
      <c r="D22" s="11">
        <v>378648</v>
      </c>
      <c r="E22" s="11">
        <v>12051519</v>
      </c>
      <c r="F22" s="11">
        <v>46741534</v>
      </c>
      <c r="G22" s="11">
        <v>2610081</v>
      </c>
      <c r="H22" s="11">
        <v>12019765</v>
      </c>
      <c r="I22" s="11">
        <v>61371380</v>
      </c>
    </row>
    <row r="23" spans="1:9" ht="12" customHeight="1">
      <c r="A23" s="2" t="str">
        <f>"Nov "&amp;RIGHT(A6,4)</f>
        <v>Nov 2011</v>
      </c>
      <c r="B23" s="11">
        <v>11884843</v>
      </c>
      <c r="C23" s="11">
        <v>157636</v>
      </c>
      <c r="D23" s="11">
        <v>331348</v>
      </c>
      <c r="E23" s="11">
        <v>12373827</v>
      </c>
      <c r="F23" s="11">
        <v>44373756</v>
      </c>
      <c r="G23" s="11">
        <v>2461190</v>
      </c>
      <c r="H23" s="11">
        <v>11295092</v>
      </c>
      <c r="I23" s="11">
        <v>58130038</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23375862</v>
      </c>
      <c r="C34" s="13">
        <v>339488</v>
      </c>
      <c r="D34" s="13">
        <v>709996</v>
      </c>
      <c r="E34" s="13">
        <v>24425346</v>
      </c>
      <c r="F34" s="13">
        <v>91115290</v>
      </c>
      <c r="G34" s="13">
        <v>5071271</v>
      </c>
      <c r="H34" s="13">
        <v>23314857</v>
      </c>
      <c r="I34" s="13">
        <v>119501418</v>
      </c>
    </row>
    <row r="35" spans="1:9" ht="12" customHeight="1">
      <c r="A35" s="14" t="str">
        <f>"Total "&amp;MID(A20,7,LEN(A20)-13)&amp;" Months"</f>
        <v>Total 2 Months</v>
      </c>
      <c r="B35" s="15">
        <v>23375862</v>
      </c>
      <c r="C35" s="15">
        <v>339488</v>
      </c>
      <c r="D35" s="15">
        <v>709996</v>
      </c>
      <c r="E35" s="15">
        <v>24425346</v>
      </c>
      <c r="F35" s="15">
        <v>91115290</v>
      </c>
      <c r="G35" s="15">
        <v>5071271</v>
      </c>
      <c r="H35" s="15">
        <v>23314857</v>
      </c>
      <c r="I35" s="15">
        <v>119501418</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7"/>
  <sheetViews>
    <sheetView showGridLines="0" zoomScalePageLayoutView="0" workbookViewId="0" topLeftCell="A1">
      <selection activeCell="A1" sqref="A1:D1"/>
    </sheetView>
  </sheetViews>
  <sheetFormatPr defaultColWidth="9.140625" defaultRowHeight="12.75"/>
  <cols>
    <col min="1" max="1" width="14.28125" style="0" customWidth="1"/>
    <col min="2" max="5" width="18.57421875" style="0" customWidth="1"/>
  </cols>
  <sheetData>
    <row r="1" spans="1:5" ht="12" customHeight="1">
      <c r="A1" s="36" t="s">
        <v>396</v>
      </c>
      <c r="B1" s="36"/>
      <c r="C1" s="36"/>
      <c r="D1" s="36"/>
      <c r="E1" s="2" t="s">
        <v>397</v>
      </c>
    </row>
    <row r="2" spans="1:5" ht="12" customHeight="1">
      <c r="A2" s="38" t="s">
        <v>118</v>
      </c>
      <c r="B2" s="38"/>
      <c r="C2" s="38"/>
      <c r="D2" s="38"/>
      <c r="E2" s="1"/>
    </row>
    <row r="3" spans="1:5" ht="24" customHeight="1">
      <c r="A3" s="40" t="s">
        <v>53</v>
      </c>
      <c r="B3" s="44" t="s">
        <v>119</v>
      </c>
      <c r="C3" s="53"/>
      <c r="D3" s="53"/>
      <c r="E3" s="53"/>
    </row>
    <row r="4" spans="1:5" ht="24" customHeight="1">
      <c r="A4" s="41"/>
      <c r="B4" s="10" t="s">
        <v>82</v>
      </c>
      <c r="C4" s="10" t="s">
        <v>83</v>
      </c>
      <c r="D4" s="10" t="s">
        <v>84</v>
      </c>
      <c r="E4" s="9" t="s">
        <v>241</v>
      </c>
    </row>
    <row r="5" spans="1:5" ht="12" customHeight="1">
      <c r="A5" s="1"/>
      <c r="B5" s="34" t="str">
        <f>REPT("-",71)&amp;" Number "&amp;REPT("-",71)</f>
        <v>----------------------------------------------------------------------- Number -----------------------------------------------------------------------</v>
      </c>
      <c r="C5" s="34"/>
      <c r="D5" s="34"/>
      <c r="E5" s="34"/>
    </row>
    <row r="6" ht="12" customHeight="1">
      <c r="A6" s="3" t="s">
        <v>398</v>
      </c>
    </row>
    <row r="7" spans="1:5" ht="12" customHeight="1">
      <c r="A7" s="2" t="str">
        <f>"Oct "&amp;RIGHT(A6,4)-1</f>
        <v>Oct 2010</v>
      </c>
      <c r="B7" s="11">
        <v>126843380</v>
      </c>
      <c r="C7" s="11">
        <v>6656569</v>
      </c>
      <c r="D7" s="11">
        <v>28843321</v>
      </c>
      <c r="E7" s="11">
        <v>162343270</v>
      </c>
    </row>
    <row r="8" spans="1:5" ht="12" customHeight="1">
      <c r="A8" s="2" t="str">
        <f>"Nov "&amp;RIGHT(A6,4)-1</f>
        <v>Nov 2010</v>
      </c>
      <c r="B8" s="11">
        <v>120662692</v>
      </c>
      <c r="C8" s="11">
        <v>6384188</v>
      </c>
      <c r="D8" s="11">
        <v>27356187</v>
      </c>
      <c r="E8" s="11">
        <v>154403067</v>
      </c>
    </row>
    <row r="9" spans="1:5" ht="12" customHeight="1">
      <c r="A9" s="2" t="str">
        <f>"Dec "&amp;RIGHT(A6,4)-1</f>
        <v>Dec 2010</v>
      </c>
      <c r="B9" s="11">
        <v>111494033</v>
      </c>
      <c r="C9" s="11">
        <v>5989238</v>
      </c>
      <c r="D9" s="11">
        <v>25428147</v>
      </c>
      <c r="E9" s="11">
        <v>142911418</v>
      </c>
    </row>
    <row r="10" spans="1:5" ht="12" customHeight="1">
      <c r="A10" s="2" t="str">
        <f>"Jan "&amp;RIGHT(A6,4)</f>
        <v>Jan 2011</v>
      </c>
      <c r="B10" s="11">
        <v>117917174</v>
      </c>
      <c r="C10" s="11">
        <v>6272018</v>
      </c>
      <c r="D10" s="11">
        <v>27204002</v>
      </c>
      <c r="E10" s="11">
        <v>151393194</v>
      </c>
    </row>
    <row r="11" spans="1:5" ht="12" customHeight="1">
      <c r="A11" s="2" t="str">
        <f>"Feb "&amp;RIGHT(A6,4)</f>
        <v>Feb 2011</v>
      </c>
      <c r="B11" s="11">
        <v>115623803</v>
      </c>
      <c r="C11" s="11">
        <v>6222482</v>
      </c>
      <c r="D11" s="11">
        <v>26709718</v>
      </c>
      <c r="E11" s="11">
        <v>148556003</v>
      </c>
    </row>
    <row r="12" spans="1:5" ht="12" customHeight="1">
      <c r="A12" s="2" t="str">
        <f>"Mar "&amp;RIGHT(A6,4)</f>
        <v>Mar 2011</v>
      </c>
      <c r="B12" s="11">
        <v>141097213</v>
      </c>
      <c r="C12" s="11">
        <v>7744075</v>
      </c>
      <c r="D12" s="11">
        <v>33318535</v>
      </c>
      <c r="E12" s="11">
        <v>182159823</v>
      </c>
    </row>
    <row r="13" spans="1:5" ht="12" customHeight="1">
      <c r="A13" s="2" t="str">
        <f>"Apr "&amp;RIGHT(A6,4)</f>
        <v>Apr 2011</v>
      </c>
      <c r="B13" s="11">
        <v>125371653</v>
      </c>
      <c r="C13" s="11">
        <v>6985911</v>
      </c>
      <c r="D13" s="11">
        <v>30250343</v>
      </c>
      <c r="E13" s="11">
        <v>162607907</v>
      </c>
    </row>
    <row r="14" spans="1:5" ht="12" customHeight="1">
      <c r="A14" s="2" t="str">
        <f>"May "&amp;RIGHT(A6,4)</f>
        <v>May 2011</v>
      </c>
      <c r="B14" s="11">
        <v>128646236</v>
      </c>
      <c r="C14" s="11">
        <v>7253482</v>
      </c>
      <c r="D14" s="11">
        <v>31429874</v>
      </c>
      <c r="E14" s="11">
        <v>167329592</v>
      </c>
    </row>
    <row r="15" spans="1:5" ht="12" customHeight="1">
      <c r="A15" s="2" t="str">
        <f>"Jun "&amp;RIGHT(A6,4)</f>
        <v>Jun 2011</v>
      </c>
      <c r="B15" s="11">
        <v>112027039</v>
      </c>
      <c r="C15" s="11">
        <v>6995544</v>
      </c>
      <c r="D15" s="11">
        <v>30885213</v>
      </c>
      <c r="E15" s="11">
        <v>149907796</v>
      </c>
    </row>
    <row r="16" spans="1:5" ht="12" customHeight="1">
      <c r="A16" s="2" t="str">
        <f>"Jul "&amp;RIGHT(A6,4)</f>
        <v>Jul 2011</v>
      </c>
      <c r="B16" s="11">
        <v>94381944</v>
      </c>
      <c r="C16" s="11">
        <v>5953850</v>
      </c>
      <c r="D16" s="11">
        <v>26481980</v>
      </c>
      <c r="E16" s="11">
        <v>126817774</v>
      </c>
    </row>
    <row r="17" spans="1:5" ht="12" customHeight="1">
      <c r="A17" s="2" t="str">
        <f>"Aug "&amp;RIGHT(A6,4)</f>
        <v>Aug 2011</v>
      </c>
      <c r="B17" s="11">
        <v>112659346</v>
      </c>
      <c r="C17" s="11">
        <v>6800788</v>
      </c>
      <c r="D17" s="11">
        <v>30766812</v>
      </c>
      <c r="E17" s="11">
        <v>150226946</v>
      </c>
    </row>
    <row r="18" spans="1:5" ht="12" customHeight="1">
      <c r="A18" s="2" t="str">
        <f>"Sep "&amp;RIGHT(A6,4)</f>
        <v>Sep 2011</v>
      </c>
      <c r="B18" s="11">
        <v>121712162</v>
      </c>
      <c r="C18" s="11">
        <v>6419369</v>
      </c>
      <c r="D18" s="11">
        <v>28833193</v>
      </c>
      <c r="E18" s="11">
        <v>156964724</v>
      </c>
    </row>
    <row r="19" spans="1:5" ht="12" customHeight="1">
      <c r="A19" s="12" t="s">
        <v>58</v>
      </c>
      <c r="B19" s="13">
        <v>1428436675</v>
      </c>
      <c r="C19" s="13">
        <v>79677514</v>
      </c>
      <c r="D19" s="13">
        <v>347507325</v>
      </c>
      <c r="E19" s="13">
        <v>1855621514</v>
      </c>
    </row>
    <row r="20" spans="1:5" ht="12" customHeight="1">
      <c r="A20" s="14" t="s">
        <v>400</v>
      </c>
      <c r="B20" s="15">
        <v>247506072</v>
      </c>
      <c r="C20" s="15">
        <v>13040757</v>
      </c>
      <c r="D20" s="15">
        <v>56199508</v>
      </c>
      <c r="E20" s="15">
        <v>316746337</v>
      </c>
    </row>
    <row r="21" ht="12" customHeight="1">
      <c r="A21" s="3" t="str">
        <f>"FY "&amp;RIGHT(A6,4)+1</f>
        <v>FY 2012</v>
      </c>
    </row>
    <row r="22" spans="1:5" ht="12" customHeight="1">
      <c r="A22" s="2" t="str">
        <f>"Oct "&amp;RIGHT(A6,4)</f>
        <v>Oct 2011</v>
      </c>
      <c r="B22" s="11">
        <v>124310969</v>
      </c>
      <c r="C22" s="11">
        <v>6509266</v>
      </c>
      <c r="D22" s="11">
        <v>28612152</v>
      </c>
      <c r="E22" s="11">
        <v>159432387</v>
      </c>
    </row>
    <row r="23" spans="1:5" ht="12" customHeight="1">
      <c r="A23" s="2" t="str">
        <f>"Nov "&amp;RIGHT(A6,4)</f>
        <v>Nov 2011</v>
      </c>
      <c r="B23" s="11">
        <v>119190451</v>
      </c>
      <c r="C23" s="11">
        <v>6273541</v>
      </c>
      <c r="D23" s="11">
        <v>27052716</v>
      </c>
      <c r="E23" s="11">
        <v>152516708</v>
      </c>
    </row>
    <row r="24" spans="1:5" ht="12" customHeight="1">
      <c r="A24" s="2" t="str">
        <f>"Dec "&amp;RIGHT(A6,4)</f>
        <v>Dec 2011</v>
      </c>
      <c r="B24" s="11" t="s">
        <v>399</v>
      </c>
      <c r="C24" s="11" t="s">
        <v>399</v>
      </c>
      <c r="D24" s="11" t="s">
        <v>399</v>
      </c>
      <c r="E24" s="11" t="s">
        <v>399</v>
      </c>
    </row>
    <row r="25" spans="1:5" ht="12" customHeight="1">
      <c r="A25" s="2" t="str">
        <f>"Jan "&amp;RIGHT(A6,4)+1</f>
        <v>Jan 2012</v>
      </c>
      <c r="B25" s="11" t="s">
        <v>399</v>
      </c>
      <c r="C25" s="11" t="s">
        <v>399</v>
      </c>
      <c r="D25" s="11" t="s">
        <v>399</v>
      </c>
      <c r="E25" s="11" t="s">
        <v>399</v>
      </c>
    </row>
    <row r="26" spans="1:5" ht="12" customHeight="1">
      <c r="A26" s="2" t="str">
        <f>"Feb "&amp;RIGHT(A6,4)+1</f>
        <v>Feb 2012</v>
      </c>
      <c r="B26" s="11" t="s">
        <v>399</v>
      </c>
      <c r="C26" s="11" t="s">
        <v>399</v>
      </c>
      <c r="D26" s="11" t="s">
        <v>399</v>
      </c>
      <c r="E26" s="11" t="s">
        <v>399</v>
      </c>
    </row>
    <row r="27" spans="1:5" ht="12" customHeight="1">
      <c r="A27" s="2" t="str">
        <f>"Mar "&amp;RIGHT(A6,4)+1</f>
        <v>Mar 2012</v>
      </c>
      <c r="B27" s="11" t="s">
        <v>399</v>
      </c>
      <c r="C27" s="11" t="s">
        <v>399</v>
      </c>
      <c r="D27" s="11" t="s">
        <v>399</v>
      </c>
      <c r="E27" s="11" t="s">
        <v>399</v>
      </c>
    </row>
    <row r="28" spans="1:5" ht="12" customHeight="1">
      <c r="A28" s="2" t="str">
        <f>"Apr "&amp;RIGHT(A6,4)+1</f>
        <v>Apr 2012</v>
      </c>
      <c r="B28" s="11" t="s">
        <v>399</v>
      </c>
      <c r="C28" s="11" t="s">
        <v>399</v>
      </c>
      <c r="D28" s="11" t="s">
        <v>399</v>
      </c>
      <c r="E28" s="11" t="s">
        <v>399</v>
      </c>
    </row>
    <row r="29" spans="1:5" ht="12" customHeight="1">
      <c r="A29" s="2" t="str">
        <f>"May "&amp;RIGHT(A6,4)+1</f>
        <v>May 2012</v>
      </c>
      <c r="B29" s="11" t="s">
        <v>399</v>
      </c>
      <c r="C29" s="11" t="s">
        <v>399</v>
      </c>
      <c r="D29" s="11" t="s">
        <v>399</v>
      </c>
      <c r="E29" s="11" t="s">
        <v>399</v>
      </c>
    </row>
    <row r="30" spans="1:5" ht="12" customHeight="1">
      <c r="A30" s="2" t="str">
        <f>"Jun "&amp;RIGHT(A6,4)+1</f>
        <v>Jun 2012</v>
      </c>
      <c r="B30" s="11" t="s">
        <v>399</v>
      </c>
      <c r="C30" s="11" t="s">
        <v>399</v>
      </c>
      <c r="D30" s="11" t="s">
        <v>399</v>
      </c>
      <c r="E30" s="11" t="s">
        <v>399</v>
      </c>
    </row>
    <row r="31" spans="1:5" ht="12" customHeight="1">
      <c r="A31" s="2" t="str">
        <f>"Jul "&amp;RIGHT(A6,4)+1</f>
        <v>Jul 2012</v>
      </c>
      <c r="B31" s="11" t="s">
        <v>399</v>
      </c>
      <c r="C31" s="11" t="s">
        <v>399</v>
      </c>
      <c r="D31" s="11" t="s">
        <v>399</v>
      </c>
      <c r="E31" s="11" t="s">
        <v>399</v>
      </c>
    </row>
    <row r="32" spans="1:5" ht="12" customHeight="1">
      <c r="A32" s="2" t="str">
        <f>"Aug "&amp;RIGHT(A6,4)+1</f>
        <v>Aug 2012</v>
      </c>
      <c r="B32" s="11" t="s">
        <v>399</v>
      </c>
      <c r="C32" s="11" t="s">
        <v>399</v>
      </c>
      <c r="D32" s="11" t="s">
        <v>399</v>
      </c>
      <c r="E32" s="11" t="s">
        <v>399</v>
      </c>
    </row>
    <row r="33" spans="1:5" ht="12" customHeight="1">
      <c r="A33" s="2" t="str">
        <f>"Sep "&amp;RIGHT(A6,4)+1</f>
        <v>Sep 2012</v>
      </c>
      <c r="B33" s="11" t="s">
        <v>399</v>
      </c>
      <c r="C33" s="11" t="s">
        <v>399</v>
      </c>
      <c r="D33" s="11" t="s">
        <v>399</v>
      </c>
      <c r="E33" s="11" t="s">
        <v>399</v>
      </c>
    </row>
    <row r="34" spans="1:5" ht="12" customHeight="1">
      <c r="A34" s="12" t="s">
        <v>58</v>
      </c>
      <c r="B34" s="13">
        <v>243501420</v>
      </c>
      <c r="C34" s="13">
        <v>12782807</v>
      </c>
      <c r="D34" s="13">
        <v>55664868</v>
      </c>
      <c r="E34" s="13">
        <v>311949095</v>
      </c>
    </row>
    <row r="35" spans="1:5" ht="12" customHeight="1">
      <c r="A35" s="14" t="str">
        <f>"Total "&amp;MID(A20,7,LEN(A20)-13)&amp;" Months"</f>
        <v>Total 2 Months</v>
      </c>
      <c r="B35" s="15">
        <v>243501420</v>
      </c>
      <c r="C35" s="15">
        <v>12782807</v>
      </c>
      <c r="D35" s="15">
        <v>55664868</v>
      </c>
      <c r="E35" s="15">
        <v>311949095</v>
      </c>
    </row>
    <row r="36" spans="1:5" ht="12" customHeight="1">
      <c r="A36" s="34"/>
      <c r="B36" s="34"/>
      <c r="C36" s="34"/>
      <c r="D36" s="34"/>
      <c r="E36" s="34"/>
    </row>
    <row r="37" spans="1:5" ht="69.75" customHeight="1">
      <c r="A37" s="52" t="s">
        <v>120</v>
      </c>
      <c r="B37" s="52"/>
      <c r="C37" s="52"/>
      <c r="D37" s="52"/>
      <c r="E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7">
    <mergeCell ref="B5:E5"/>
    <mergeCell ref="A36:E36"/>
    <mergeCell ref="A37:E37"/>
    <mergeCell ref="A1:D1"/>
    <mergeCell ref="A2:D2"/>
    <mergeCell ref="A3:A4"/>
    <mergeCell ref="B3:E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36" t="s">
        <v>396</v>
      </c>
      <c r="B1" s="36"/>
      <c r="C1" s="36"/>
      <c r="D1" s="36"/>
      <c r="E1" s="36"/>
      <c r="F1" s="36"/>
      <c r="G1" s="36"/>
      <c r="H1" s="36"/>
      <c r="I1" s="36"/>
      <c r="J1" s="36"/>
      <c r="K1" s="2" t="s">
        <v>397</v>
      </c>
    </row>
    <row r="2" spans="1:11" ht="12" customHeight="1">
      <c r="A2" s="38" t="s">
        <v>121</v>
      </c>
      <c r="B2" s="38"/>
      <c r="C2" s="38"/>
      <c r="D2" s="38"/>
      <c r="E2" s="38"/>
      <c r="F2" s="38"/>
      <c r="G2" s="38"/>
      <c r="H2" s="38"/>
      <c r="I2" s="38"/>
      <c r="J2" s="38"/>
      <c r="K2" s="1"/>
    </row>
    <row r="3" spans="1:11" ht="24" customHeight="1">
      <c r="A3" s="40" t="s">
        <v>53</v>
      </c>
      <c r="B3" s="42" t="s">
        <v>122</v>
      </c>
      <c r="C3" s="44" t="s">
        <v>112</v>
      </c>
      <c r="D3" s="53"/>
      <c r="E3" s="53"/>
      <c r="F3" s="45"/>
      <c r="G3" s="44" t="s">
        <v>112</v>
      </c>
      <c r="H3" s="53"/>
      <c r="I3" s="45"/>
      <c r="J3" s="44" t="s">
        <v>123</v>
      </c>
      <c r="K3" s="53"/>
    </row>
    <row r="4" spans="1:11" ht="24" customHeight="1">
      <c r="A4" s="41"/>
      <c r="B4" s="43"/>
      <c r="C4" s="10" t="s">
        <v>82</v>
      </c>
      <c r="D4" s="10" t="s">
        <v>83</v>
      </c>
      <c r="E4" s="10" t="s">
        <v>84</v>
      </c>
      <c r="F4" s="10" t="s">
        <v>58</v>
      </c>
      <c r="G4" s="10" t="s">
        <v>82</v>
      </c>
      <c r="H4" s="10" t="s">
        <v>83</v>
      </c>
      <c r="I4" s="10" t="s">
        <v>84</v>
      </c>
      <c r="J4" s="10" t="s">
        <v>124</v>
      </c>
      <c r="K4" s="9" t="s">
        <v>125</v>
      </c>
    </row>
    <row r="5" spans="1:11" ht="12" customHeight="1">
      <c r="A5" s="1"/>
      <c r="B5" s="34" t="str">
        <f>REPT("-",52)&amp;" Number "&amp;REPT("-",52)</f>
        <v>---------------------------------------------------- Number ----------------------------------------------------</v>
      </c>
      <c r="C5" s="34"/>
      <c r="D5" s="34"/>
      <c r="E5" s="34"/>
      <c r="F5" s="34"/>
      <c r="G5" s="34" t="str">
        <f>REPT("-",53)&amp;" Percent "&amp;REPT("-",54)</f>
        <v>----------------------------------------------------- Percent ------------------------------------------------------</v>
      </c>
      <c r="H5" s="34"/>
      <c r="I5" s="34"/>
      <c r="J5" s="34"/>
      <c r="K5" s="34"/>
    </row>
    <row r="6" ht="12" customHeight="1">
      <c r="A6" s="3" t="s">
        <v>398</v>
      </c>
    </row>
    <row r="7" spans="1:11" ht="12" customHeight="1">
      <c r="A7" s="2" t="str">
        <f>"Oct "&amp;RIGHT(A6,4)-1</f>
        <v>Oct 2010</v>
      </c>
      <c r="B7" s="11">
        <v>48247009</v>
      </c>
      <c r="C7" s="11">
        <v>78596371</v>
      </c>
      <c r="D7" s="11">
        <v>6656569</v>
      </c>
      <c r="E7" s="11">
        <v>28843321</v>
      </c>
      <c r="F7" s="11">
        <v>114096261</v>
      </c>
      <c r="G7" s="19">
        <v>0.6889</v>
      </c>
      <c r="H7" s="19">
        <v>0.0583</v>
      </c>
      <c r="I7" s="19">
        <v>0.2528</v>
      </c>
      <c r="J7" s="19">
        <v>0.2972</v>
      </c>
      <c r="K7" s="19">
        <v>0.4841</v>
      </c>
    </row>
    <row r="8" spans="1:11" ht="12" customHeight="1">
      <c r="A8" s="2" t="str">
        <f>"Nov "&amp;RIGHT(A6,4)-1</f>
        <v>Nov 2010</v>
      </c>
      <c r="B8" s="11">
        <v>46462732</v>
      </c>
      <c r="C8" s="11">
        <v>74199960</v>
      </c>
      <c r="D8" s="11">
        <v>6384188</v>
      </c>
      <c r="E8" s="11">
        <v>27356187</v>
      </c>
      <c r="F8" s="11">
        <v>107940335</v>
      </c>
      <c r="G8" s="19">
        <v>0.6874</v>
      </c>
      <c r="H8" s="19">
        <v>0.0591</v>
      </c>
      <c r="I8" s="19">
        <v>0.2534</v>
      </c>
      <c r="J8" s="19">
        <v>0.3009</v>
      </c>
      <c r="K8" s="19">
        <v>0.4806</v>
      </c>
    </row>
    <row r="9" spans="1:11" ht="12" customHeight="1">
      <c r="A9" s="2" t="str">
        <f>"Dec "&amp;RIGHT(A6,4)-1</f>
        <v>Dec 2010</v>
      </c>
      <c r="B9" s="11">
        <v>47233417</v>
      </c>
      <c r="C9" s="11">
        <v>64260616</v>
      </c>
      <c r="D9" s="11">
        <v>5989238</v>
      </c>
      <c r="E9" s="11">
        <v>25428147</v>
      </c>
      <c r="F9" s="11">
        <v>95678001</v>
      </c>
      <c r="G9" s="19">
        <v>0.6716</v>
      </c>
      <c r="H9" s="19">
        <v>0.0626</v>
      </c>
      <c r="I9" s="19">
        <v>0.2658</v>
      </c>
      <c r="J9" s="19">
        <v>0.3305</v>
      </c>
      <c r="K9" s="19">
        <v>0.4497</v>
      </c>
    </row>
    <row r="10" spans="1:11" ht="12" customHeight="1">
      <c r="A10" s="2" t="str">
        <f>"Jan "&amp;RIGHT(A6,4)</f>
        <v>Jan 2011</v>
      </c>
      <c r="B10" s="11">
        <v>46686266</v>
      </c>
      <c r="C10" s="11">
        <v>71230908</v>
      </c>
      <c r="D10" s="11">
        <v>6272018</v>
      </c>
      <c r="E10" s="11">
        <v>27204002</v>
      </c>
      <c r="F10" s="11">
        <v>104706928</v>
      </c>
      <c r="G10" s="19">
        <v>0.6803</v>
      </c>
      <c r="H10" s="19">
        <v>0.0599</v>
      </c>
      <c r="I10" s="19">
        <v>0.2598</v>
      </c>
      <c r="J10" s="19">
        <v>0.3084</v>
      </c>
      <c r="K10" s="19">
        <v>0.4705</v>
      </c>
    </row>
    <row r="11" spans="1:11" ht="12" customHeight="1">
      <c r="A11" s="2" t="str">
        <f>"Feb "&amp;RIGHT(A6,4)</f>
        <v>Feb 2011</v>
      </c>
      <c r="B11" s="11">
        <v>44654534</v>
      </c>
      <c r="C11" s="11">
        <v>70969269</v>
      </c>
      <c r="D11" s="11">
        <v>6222482</v>
      </c>
      <c r="E11" s="11">
        <v>26709718</v>
      </c>
      <c r="F11" s="11">
        <v>103901469</v>
      </c>
      <c r="G11" s="19">
        <v>0.683</v>
      </c>
      <c r="H11" s="19">
        <v>0.0599</v>
      </c>
      <c r="I11" s="19">
        <v>0.2571</v>
      </c>
      <c r="J11" s="19">
        <v>0.3006</v>
      </c>
      <c r="K11" s="19">
        <v>0.4777</v>
      </c>
    </row>
    <row r="12" spans="1:11" ht="12" customHeight="1">
      <c r="A12" s="2" t="str">
        <f>"Mar "&amp;RIGHT(A6,4)</f>
        <v>Mar 2011</v>
      </c>
      <c r="B12" s="11">
        <v>53067036</v>
      </c>
      <c r="C12" s="11">
        <v>88030177</v>
      </c>
      <c r="D12" s="11">
        <v>7744075</v>
      </c>
      <c r="E12" s="11">
        <v>33318535</v>
      </c>
      <c r="F12" s="11">
        <v>129092787</v>
      </c>
      <c r="G12" s="19">
        <v>0.6819</v>
      </c>
      <c r="H12" s="19">
        <v>0.06</v>
      </c>
      <c r="I12" s="19">
        <v>0.2581</v>
      </c>
      <c r="J12" s="19">
        <v>0.2913</v>
      </c>
      <c r="K12" s="19">
        <v>0.4833</v>
      </c>
    </row>
    <row r="13" spans="1:11" ht="12" customHeight="1">
      <c r="A13" s="2" t="str">
        <f>"Apr "&amp;RIGHT(A6,4)</f>
        <v>Apr 2011</v>
      </c>
      <c r="B13" s="11">
        <v>48523756</v>
      </c>
      <c r="C13" s="11">
        <v>76847897</v>
      </c>
      <c r="D13" s="11">
        <v>6985911</v>
      </c>
      <c r="E13" s="11">
        <v>30250343</v>
      </c>
      <c r="F13" s="11">
        <v>114084151</v>
      </c>
      <c r="G13" s="19">
        <v>0.6736</v>
      </c>
      <c r="H13" s="19">
        <v>0.0612</v>
      </c>
      <c r="I13" s="19">
        <v>0.2652</v>
      </c>
      <c r="J13" s="19">
        <v>0.2984</v>
      </c>
      <c r="K13" s="19">
        <v>0.4726</v>
      </c>
    </row>
    <row r="14" spans="1:11" ht="12" customHeight="1">
      <c r="A14" s="2" t="str">
        <f>"May "&amp;RIGHT(A6,4)</f>
        <v>May 2011</v>
      </c>
      <c r="B14" s="11">
        <v>49844975</v>
      </c>
      <c r="C14" s="11">
        <v>78801261</v>
      </c>
      <c r="D14" s="11">
        <v>7253482</v>
      </c>
      <c r="E14" s="11">
        <v>31429874</v>
      </c>
      <c r="F14" s="11">
        <v>117484617</v>
      </c>
      <c r="G14" s="19">
        <v>0.6707</v>
      </c>
      <c r="H14" s="19">
        <v>0.0617</v>
      </c>
      <c r="I14" s="19">
        <v>0.2675</v>
      </c>
      <c r="J14" s="19">
        <v>0.2979</v>
      </c>
      <c r="K14" s="19">
        <v>0.4709</v>
      </c>
    </row>
    <row r="15" spans="1:11" ht="12" customHeight="1">
      <c r="A15" s="2" t="str">
        <f>"Jun "&amp;RIGHT(A6,4)</f>
        <v>Jun 2011</v>
      </c>
      <c r="B15" s="11">
        <v>52235620</v>
      </c>
      <c r="C15" s="11">
        <v>59791419</v>
      </c>
      <c r="D15" s="11">
        <v>6995544</v>
      </c>
      <c r="E15" s="11">
        <v>30885213</v>
      </c>
      <c r="F15" s="11">
        <v>97672176</v>
      </c>
      <c r="G15" s="19">
        <v>0.6122</v>
      </c>
      <c r="H15" s="19">
        <v>0.0716</v>
      </c>
      <c r="I15" s="19">
        <v>0.3162</v>
      </c>
      <c r="J15" s="19">
        <v>0.3485</v>
      </c>
      <c r="K15" s="19">
        <v>0.3989</v>
      </c>
    </row>
    <row r="16" spans="1:11" ht="12" customHeight="1">
      <c r="A16" s="2" t="str">
        <f>"Jul "&amp;RIGHT(A6,4)</f>
        <v>Jul 2011</v>
      </c>
      <c r="B16" s="11">
        <v>46277684</v>
      </c>
      <c r="C16" s="11">
        <v>48104260</v>
      </c>
      <c r="D16" s="11">
        <v>5953850</v>
      </c>
      <c r="E16" s="11">
        <v>26481980</v>
      </c>
      <c r="F16" s="11">
        <v>80540090</v>
      </c>
      <c r="G16" s="19">
        <v>0.5973</v>
      </c>
      <c r="H16" s="19">
        <v>0.0739</v>
      </c>
      <c r="I16" s="19">
        <v>0.3288</v>
      </c>
      <c r="J16" s="19">
        <v>0.3649</v>
      </c>
      <c r="K16" s="19">
        <v>0.3793</v>
      </c>
    </row>
    <row r="17" spans="1:11" ht="12" customHeight="1">
      <c r="A17" s="2" t="str">
        <f>"Aug "&amp;RIGHT(A6,4)</f>
        <v>Aug 2011</v>
      </c>
      <c r="B17" s="11">
        <v>52770771</v>
      </c>
      <c r="C17" s="11">
        <v>59888575</v>
      </c>
      <c r="D17" s="11">
        <v>6800788</v>
      </c>
      <c r="E17" s="11">
        <v>30766812</v>
      </c>
      <c r="F17" s="11">
        <v>97456175</v>
      </c>
      <c r="G17" s="19">
        <v>0.6145</v>
      </c>
      <c r="H17" s="19">
        <v>0.0698</v>
      </c>
      <c r="I17" s="19">
        <v>0.3157</v>
      </c>
      <c r="J17" s="19">
        <v>0.3513</v>
      </c>
      <c r="K17" s="19">
        <v>0.3987</v>
      </c>
    </row>
    <row r="18" spans="1:11" ht="12" customHeight="1">
      <c r="A18" s="2" t="str">
        <f>"Sep "&amp;RIGHT(A6,4)</f>
        <v>Sep 2011</v>
      </c>
      <c r="B18" s="11">
        <v>46401973</v>
      </c>
      <c r="C18" s="11">
        <v>75310189</v>
      </c>
      <c r="D18" s="11">
        <v>6419369</v>
      </c>
      <c r="E18" s="11">
        <v>28833193</v>
      </c>
      <c r="F18" s="11">
        <v>110562751</v>
      </c>
      <c r="G18" s="19">
        <v>0.6812</v>
      </c>
      <c r="H18" s="19">
        <v>0.0581</v>
      </c>
      <c r="I18" s="19">
        <v>0.2608</v>
      </c>
      <c r="J18" s="19">
        <v>0.2956</v>
      </c>
      <c r="K18" s="19">
        <v>0.4798</v>
      </c>
    </row>
    <row r="19" spans="1:11" ht="12" customHeight="1">
      <c r="A19" s="12" t="s">
        <v>58</v>
      </c>
      <c r="B19" s="13">
        <v>582405773</v>
      </c>
      <c r="C19" s="13">
        <v>846030902</v>
      </c>
      <c r="D19" s="13">
        <v>79677514</v>
      </c>
      <c r="E19" s="13">
        <v>347507325</v>
      </c>
      <c r="F19" s="13">
        <v>1273215741</v>
      </c>
      <c r="G19" s="22">
        <v>0.6645</v>
      </c>
      <c r="H19" s="22">
        <v>0.0626</v>
      </c>
      <c r="I19" s="22">
        <v>0.2729</v>
      </c>
      <c r="J19" s="22">
        <v>0.3139</v>
      </c>
      <c r="K19" s="22">
        <v>0.4559</v>
      </c>
    </row>
    <row r="20" spans="1:11" ht="12" customHeight="1">
      <c r="A20" s="14" t="s">
        <v>400</v>
      </c>
      <c r="B20" s="15">
        <v>94709741</v>
      </c>
      <c r="C20" s="15">
        <v>152796331</v>
      </c>
      <c r="D20" s="15">
        <v>13040757</v>
      </c>
      <c r="E20" s="15">
        <v>56199508</v>
      </c>
      <c r="F20" s="15">
        <v>222036596</v>
      </c>
      <c r="G20" s="23">
        <v>0.6882</v>
      </c>
      <c r="H20" s="23">
        <v>0.0587</v>
      </c>
      <c r="I20" s="23">
        <v>0.2531</v>
      </c>
      <c r="J20" s="23">
        <v>0.299</v>
      </c>
      <c r="K20" s="23">
        <v>0.4824</v>
      </c>
    </row>
    <row r="21" ht="12" customHeight="1">
      <c r="A21" s="3" t="str">
        <f>"FY "&amp;RIGHT(A6,4)+1</f>
        <v>FY 2012</v>
      </c>
    </row>
    <row r="22" spans="1:11" ht="12" customHeight="1">
      <c r="A22" s="2" t="str">
        <f>"Oct "&amp;RIGHT(A6,4)</f>
        <v>Oct 2011</v>
      </c>
      <c r="B22" s="11">
        <v>46742335</v>
      </c>
      <c r="C22" s="11">
        <v>77568634</v>
      </c>
      <c r="D22" s="11">
        <v>6509266</v>
      </c>
      <c r="E22" s="11">
        <v>28612152</v>
      </c>
      <c r="F22" s="11">
        <v>112690052</v>
      </c>
      <c r="G22" s="19">
        <v>0.6883</v>
      </c>
      <c r="H22" s="19">
        <v>0.0578</v>
      </c>
      <c r="I22" s="19">
        <v>0.2539</v>
      </c>
      <c r="J22" s="19">
        <v>0.2932</v>
      </c>
      <c r="K22" s="19">
        <v>0.4865</v>
      </c>
    </row>
    <row r="23" spans="1:11" ht="12" customHeight="1">
      <c r="A23" s="2" t="str">
        <f>"Nov "&amp;RIGHT(A6,4)</f>
        <v>Nov 2011</v>
      </c>
      <c r="B23" s="11">
        <v>45135052</v>
      </c>
      <c r="C23" s="11">
        <v>74055399</v>
      </c>
      <c r="D23" s="11">
        <v>6273541</v>
      </c>
      <c r="E23" s="11">
        <v>27052716</v>
      </c>
      <c r="F23" s="11">
        <v>107381656</v>
      </c>
      <c r="G23" s="19">
        <v>0.6896</v>
      </c>
      <c r="H23" s="19">
        <v>0.0584</v>
      </c>
      <c r="I23" s="19">
        <v>0.2519</v>
      </c>
      <c r="J23" s="19">
        <v>0.2959</v>
      </c>
      <c r="K23" s="19">
        <v>0.4856</v>
      </c>
    </row>
    <row r="24" spans="1:11" ht="12" customHeight="1">
      <c r="A24" s="2" t="str">
        <f>"Dec "&amp;RIGHT(A6,4)</f>
        <v>Dec 2011</v>
      </c>
      <c r="B24" s="11" t="s">
        <v>399</v>
      </c>
      <c r="C24" s="11" t="s">
        <v>399</v>
      </c>
      <c r="D24" s="11" t="s">
        <v>399</v>
      </c>
      <c r="E24" s="11" t="s">
        <v>399</v>
      </c>
      <c r="F24" s="11" t="s">
        <v>399</v>
      </c>
      <c r="G24" s="19" t="s">
        <v>399</v>
      </c>
      <c r="H24" s="19" t="s">
        <v>399</v>
      </c>
      <c r="I24" s="19" t="s">
        <v>399</v>
      </c>
      <c r="J24" s="19" t="s">
        <v>399</v>
      </c>
      <c r="K24" s="19" t="s">
        <v>399</v>
      </c>
    </row>
    <row r="25" spans="1:11" ht="12" customHeight="1">
      <c r="A25" s="2" t="str">
        <f>"Jan "&amp;RIGHT(A6,4)+1</f>
        <v>Jan 2012</v>
      </c>
      <c r="B25" s="11" t="s">
        <v>399</v>
      </c>
      <c r="C25" s="11" t="s">
        <v>399</v>
      </c>
      <c r="D25" s="11" t="s">
        <v>399</v>
      </c>
      <c r="E25" s="11" t="s">
        <v>399</v>
      </c>
      <c r="F25" s="11" t="s">
        <v>399</v>
      </c>
      <c r="G25" s="19" t="s">
        <v>399</v>
      </c>
      <c r="H25" s="19" t="s">
        <v>399</v>
      </c>
      <c r="I25" s="19" t="s">
        <v>399</v>
      </c>
      <c r="J25" s="19" t="s">
        <v>399</v>
      </c>
      <c r="K25" s="19" t="s">
        <v>399</v>
      </c>
    </row>
    <row r="26" spans="1:11" ht="12" customHeight="1">
      <c r="A26" s="2" t="str">
        <f>"Feb "&amp;RIGHT(A6,4)+1</f>
        <v>Feb 2012</v>
      </c>
      <c r="B26" s="11" t="s">
        <v>399</v>
      </c>
      <c r="C26" s="11" t="s">
        <v>399</v>
      </c>
      <c r="D26" s="11" t="s">
        <v>399</v>
      </c>
      <c r="E26" s="11" t="s">
        <v>399</v>
      </c>
      <c r="F26" s="11" t="s">
        <v>399</v>
      </c>
      <c r="G26" s="19" t="s">
        <v>399</v>
      </c>
      <c r="H26" s="19" t="s">
        <v>399</v>
      </c>
      <c r="I26" s="19" t="s">
        <v>399</v>
      </c>
      <c r="J26" s="19" t="s">
        <v>399</v>
      </c>
      <c r="K26" s="19" t="s">
        <v>399</v>
      </c>
    </row>
    <row r="27" spans="1:11" ht="12" customHeight="1">
      <c r="A27" s="2" t="str">
        <f>"Mar "&amp;RIGHT(A6,4)+1</f>
        <v>Mar 2012</v>
      </c>
      <c r="B27" s="11" t="s">
        <v>399</v>
      </c>
      <c r="C27" s="11" t="s">
        <v>399</v>
      </c>
      <c r="D27" s="11" t="s">
        <v>399</v>
      </c>
      <c r="E27" s="11" t="s">
        <v>399</v>
      </c>
      <c r="F27" s="11" t="s">
        <v>399</v>
      </c>
      <c r="G27" s="19" t="s">
        <v>399</v>
      </c>
      <c r="H27" s="19" t="s">
        <v>399</v>
      </c>
      <c r="I27" s="19" t="s">
        <v>399</v>
      </c>
      <c r="J27" s="19" t="s">
        <v>399</v>
      </c>
      <c r="K27" s="19" t="s">
        <v>399</v>
      </c>
    </row>
    <row r="28" spans="1:11" ht="12" customHeight="1">
      <c r="A28" s="2" t="str">
        <f>"Apr "&amp;RIGHT(A6,4)+1</f>
        <v>Apr 2012</v>
      </c>
      <c r="B28" s="11" t="s">
        <v>399</v>
      </c>
      <c r="C28" s="11" t="s">
        <v>399</v>
      </c>
      <c r="D28" s="11" t="s">
        <v>399</v>
      </c>
      <c r="E28" s="11" t="s">
        <v>399</v>
      </c>
      <c r="F28" s="11" t="s">
        <v>399</v>
      </c>
      <c r="G28" s="19" t="s">
        <v>399</v>
      </c>
      <c r="H28" s="19" t="s">
        <v>399</v>
      </c>
      <c r="I28" s="19" t="s">
        <v>399</v>
      </c>
      <c r="J28" s="19" t="s">
        <v>399</v>
      </c>
      <c r="K28" s="19" t="s">
        <v>399</v>
      </c>
    </row>
    <row r="29" spans="1:11" ht="12" customHeight="1">
      <c r="A29" s="2" t="str">
        <f>"May "&amp;RIGHT(A6,4)+1</f>
        <v>May 2012</v>
      </c>
      <c r="B29" s="11" t="s">
        <v>399</v>
      </c>
      <c r="C29" s="11" t="s">
        <v>399</v>
      </c>
      <c r="D29" s="11" t="s">
        <v>399</v>
      </c>
      <c r="E29" s="11" t="s">
        <v>399</v>
      </c>
      <c r="F29" s="11" t="s">
        <v>399</v>
      </c>
      <c r="G29" s="19" t="s">
        <v>399</v>
      </c>
      <c r="H29" s="19" t="s">
        <v>399</v>
      </c>
      <c r="I29" s="19" t="s">
        <v>399</v>
      </c>
      <c r="J29" s="19" t="s">
        <v>399</v>
      </c>
      <c r="K29" s="19" t="s">
        <v>399</v>
      </c>
    </row>
    <row r="30" spans="1:11" ht="12" customHeight="1">
      <c r="A30" s="2" t="str">
        <f>"Jun "&amp;RIGHT(A6,4)+1</f>
        <v>Jun 2012</v>
      </c>
      <c r="B30" s="11" t="s">
        <v>399</v>
      </c>
      <c r="C30" s="11" t="s">
        <v>399</v>
      </c>
      <c r="D30" s="11" t="s">
        <v>399</v>
      </c>
      <c r="E30" s="11" t="s">
        <v>399</v>
      </c>
      <c r="F30" s="11" t="s">
        <v>399</v>
      </c>
      <c r="G30" s="19" t="s">
        <v>399</v>
      </c>
      <c r="H30" s="19" t="s">
        <v>399</v>
      </c>
      <c r="I30" s="19" t="s">
        <v>399</v>
      </c>
      <c r="J30" s="19" t="s">
        <v>399</v>
      </c>
      <c r="K30" s="19" t="s">
        <v>399</v>
      </c>
    </row>
    <row r="31" spans="1:11" ht="12" customHeight="1">
      <c r="A31" s="2" t="str">
        <f>"Jul "&amp;RIGHT(A6,4)+1</f>
        <v>Jul 2012</v>
      </c>
      <c r="B31" s="11" t="s">
        <v>399</v>
      </c>
      <c r="C31" s="11" t="s">
        <v>399</v>
      </c>
      <c r="D31" s="11" t="s">
        <v>399</v>
      </c>
      <c r="E31" s="11" t="s">
        <v>399</v>
      </c>
      <c r="F31" s="11" t="s">
        <v>399</v>
      </c>
      <c r="G31" s="19" t="s">
        <v>399</v>
      </c>
      <c r="H31" s="19" t="s">
        <v>399</v>
      </c>
      <c r="I31" s="19" t="s">
        <v>399</v>
      </c>
      <c r="J31" s="19" t="s">
        <v>399</v>
      </c>
      <c r="K31" s="19" t="s">
        <v>399</v>
      </c>
    </row>
    <row r="32" spans="1:11" ht="12" customHeight="1">
      <c r="A32" s="2" t="str">
        <f>"Aug "&amp;RIGHT(A6,4)+1</f>
        <v>Aug 2012</v>
      </c>
      <c r="B32" s="11" t="s">
        <v>399</v>
      </c>
      <c r="C32" s="11" t="s">
        <v>399</v>
      </c>
      <c r="D32" s="11" t="s">
        <v>399</v>
      </c>
      <c r="E32" s="11" t="s">
        <v>399</v>
      </c>
      <c r="F32" s="11" t="s">
        <v>399</v>
      </c>
      <c r="G32" s="19" t="s">
        <v>399</v>
      </c>
      <c r="H32" s="19" t="s">
        <v>399</v>
      </c>
      <c r="I32" s="19" t="s">
        <v>399</v>
      </c>
      <c r="J32" s="19" t="s">
        <v>399</v>
      </c>
      <c r="K32" s="19" t="s">
        <v>399</v>
      </c>
    </row>
    <row r="33" spans="1:11" ht="12" customHeight="1">
      <c r="A33" s="2" t="str">
        <f>"Sep "&amp;RIGHT(A6,4)+1</f>
        <v>Sep 2012</v>
      </c>
      <c r="B33" s="11" t="s">
        <v>399</v>
      </c>
      <c r="C33" s="11" t="s">
        <v>399</v>
      </c>
      <c r="D33" s="11" t="s">
        <v>399</v>
      </c>
      <c r="E33" s="11" t="s">
        <v>399</v>
      </c>
      <c r="F33" s="11" t="s">
        <v>399</v>
      </c>
      <c r="G33" s="19" t="s">
        <v>399</v>
      </c>
      <c r="H33" s="19" t="s">
        <v>399</v>
      </c>
      <c r="I33" s="19" t="s">
        <v>399</v>
      </c>
      <c r="J33" s="19" t="s">
        <v>399</v>
      </c>
      <c r="K33" s="19" t="s">
        <v>399</v>
      </c>
    </row>
    <row r="34" spans="1:11" ht="12" customHeight="1">
      <c r="A34" s="12" t="s">
        <v>58</v>
      </c>
      <c r="B34" s="13">
        <v>91877387</v>
      </c>
      <c r="C34" s="13">
        <v>151624033</v>
      </c>
      <c r="D34" s="13">
        <v>12782807</v>
      </c>
      <c r="E34" s="13">
        <v>55664868</v>
      </c>
      <c r="F34" s="13">
        <v>220071708</v>
      </c>
      <c r="G34" s="22">
        <v>0.689</v>
      </c>
      <c r="H34" s="22">
        <v>0.0581</v>
      </c>
      <c r="I34" s="22">
        <v>0.2529</v>
      </c>
      <c r="J34" s="22">
        <v>0.2945</v>
      </c>
      <c r="K34" s="22">
        <v>0.4861</v>
      </c>
    </row>
    <row r="35" spans="1:11" ht="12" customHeight="1">
      <c r="A35" s="14" t="str">
        <f>"Total "&amp;MID(A20,7,LEN(A20)-13)&amp;" Months"</f>
        <v>Total 2 Months</v>
      </c>
      <c r="B35" s="15">
        <v>91877387</v>
      </c>
      <c r="C35" s="15">
        <v>151624033</v>
      </c>
      <c r="D35" s="15">
        <v>12782807</v>
      </c>
      <c r="E35" s="15">
        <v>55664868</v>
      </c>
      <c r="F35" s="15">
        <v>220071708</v>
      </c>
      <c r="G35" s="23">
        <v>0.689</v>
      </c>
      <c r="H35" s="23">
        <v>0.0581</v>
      </c>
      <c r="I35" s="23">
        <v>0.2529</v>
      </c>
      <c r="J35" s="23">
        <v>0.2945</v>
      </c>
      <c r="K35" s="23">
        <v>0.4861</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F5"/>
    <mergeCell ref="G5:K5"/>
    <mergeCell ref="A1:J1"/>
    <mergeCell ref="A2:J2"/>
    <mergeCell ref="A3:A4"/>
    <mergeCell ref="B3:B4"/>
    <mergeCell ref="C3:F3"/>
    <mergeCell ref="G3:I3"/>
    <mergeCell ref="J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E3" sqref="E3:E4"/>
    </sheetView>
  </sheetViews>
  <sheetFormatPr defaultColWidth="9.140625" defaultRowHeight="12.75"/>
  <cols>
    <col min="1" max="1" width="12.8515625" style="0" customWidth="1"/>
    <col min="2" max="8" width="11.421875" style="0" customWidth="1"/>
  </cols>
  <sheetData>
    <row r="1" spans="1:8" ht="12" customHeight="1">
      <c r="A1" s="36" t="s">
        <v>396</v>
      </c>
      <c r="B1" s="36"/>
      <c r="C1" s="36"/>
      <c r="D1" s="36"/>
      <c r="E1" s="36"/>
      <c r="F1" s="36"/>
      <c r="G1" s="36"/>
      <c r="H1" s="2" t="s">
        <v>397</v>
      </c>
    </row>
    <row r="2" spans="1:8" ht="12" customHeight="1">
      <c r="A2" s="38" t="s">
        <v>126</v>
      </c>
      <c r="B2" s="38"/>
      <c r="C2" s="38"/>
      <c r="D2" s="38"/>
      <c r="E2" s="38"/>
      <c r="F2" s="38"/>
      <c r="G2" s="38"/>
      <c r="H2" s="1"/>
    </row>
    <row r="3" spans="1:8" ht="24" customHeight="1">
      <c r="A3" s="40" t="s">
        <v>53</v>
      </c>
      <c r="B3" s="44" t="s">
        <v>242</v>
      </c>
      <c r="C3" s="45"/>
      <c r="D3" s="42" t="s">
        <v>243</v>
      </c>
      <c r="E3" s="42" t="s">
        <v>352</v>
      </c>
      <c r="F3" s="42" t="s">
        <v>244</v>
      </c>
      <c r="G3" s="42" t="s">
        <v>245</v>
      </c>
      <c r="H3" s="50" t="s">
        <v>61</v>
      </c>
    </row>
    <row r="4" spans="1:8" ht="24" customHeight="1">
      <c r="A4" s="41"/>
      <c r="B4" s="10" t="s">
        <v>124</v>
      </c>
      <c r="C4" s="10" t="s">
        <v>125</v>
      </c>
      <c r="D4" s="43"/>
      <c r="E4" s="43"/>
      <c r="F4" s="43"/>
      <c r="G4" s="43"/>
      <c r="H4" s="51"/>
    </row>
    <row r="5" spans="1:8" ht="12" customHeight="1">
      <c r="A5" s="1"/>
      <c r="B5" s="34" t="str">
        <f>REPT("-",78)&amp;" Dollars "&amp;REPT("-",78)</f>
        <v>------------------------------------------------------------------------------ Dollars ------------------------------------------------------------------------------</v>
      </c>
      <c r="C5" s="34"/>
      <c r="D5" s="34"/>
      <c r="E5" s="34"/>
      <c r="F5" s="34"/>
      <c r="G5" s="34"/>
      <c r="H5" s="34"/>
    </row>
    <row r="6" ht="12" customHeight="1">
      <c r="A6" s="3" t="s">
        <v>398</v>
      </c>
    </row>
    <row r="7" spans="1:8" ht="12" customHeight="1">
      <c r="A7" s="2" t="str">
        <f>"Oct "&amp;RIGHT(A6,4)-1</f>
        <v>Oct 2010</v>
      </c>
      <c r="B7" s="11">
        <v>61381070.93</v>
      </c>
      <c r="C7" s="11">
        <v>144099858.82</v>
      </c>
      <c r="D7" s="11">
        <v>205480929.75</v>
      </c>
      <c r="E7" s="11">
        <v>132024</v>
      </c>
      <c r="F7" s="11" t="s">
        <v>399</v>
      </c>
      <c r="G7" s="11" t="s">
        <v>399</v>
      </c>
      <c r="H7" s="11">
        <v>205612953.75</v>
      </c>
    </row>
    <row r="8" spans="1:8" ht="12" customHeight="1">
      <c r="A8" s="2" t="str">
        <f>"Nov "&amp;RIGHT(A6,4)-1</f>
        <v>Nov 2010</v>
      </c>
      <c r="B8" s="11">
        <v>59334271.36</v>
      </c>
      <c r="C8" s="11">
        <v>136815544.19</v>
      </c>
      <c r="D8" s="11">
        <v>196149815.55</v>
      </c>
      <c r="E8" s="11">
        <v>827605</v>
      </c>
      <c r="F8" s="11" t="s">
        <v>399</v>
      </c>
      <c r="G8" s="11" t="s">
        <v>399</v>
      </c>
      <c r="H8" s="11">
        <v>196977420.55</v>
      </c>
    </row>
    <row r="9" spans="1:8" ht="12" customHeight="1">
      <c r="A9" s="2" t="str">
        <f>"Dec "&amp;RIGHT(A6,4)-1</f>
        <v>Dec 2010</v>
      </c>
      <c r="B9" s="11">
        <v>61308310.15</v>
      </c>
      <c r="C9" s="11">
        <v>119826297.79</v>
      </c>
      <c r="D9" s="11">
        <v>181134607.94</v>
      </c>
      <c r="E9" s="11">
        <v>19160699</v>
      </c>
      <c r="F9" s="11">
        <v>34629007</v>
      </c>
      <c r="G9" s="11">
        <v>8853250</v>
      </c>
      <c r="H9" s="11">
        <v>243777563.94</v>
      </c>
    </row>
    <row r="10" spans="1:8" ht="12" customHeight="1">
      <c r="A10" s="2" t="str">
        <f>"Jan "&amp;RIGHT(A6,4)</f>
        <v>Jan 2011</v>
      </c>
      <c r="B10" s="11">
        <v>59654983.32</v>
      </c>
      <c r="C10" s="11">
        <v>131724412.93</v>
      </c>
      <c r="D10" s="11">
        <v>191379396.25</v>
      </c>
      <c r="E10" s="11">
        <v>106124</v>
      </c>
      <c r="F10" s="11" t="s">
        <v>399</v>
      </c>
      <c r="G10" s="11" t="s">
        <v>399</v>
      </c>
      <c r="H10" s="11">
        <v>191485520.25</v>
      </c>
    </row>
    <row r="11" spans="1:8" ht="12" customHeight="1">
      <c r="A11" s="2" t="str">
        <f>"Feb "&amp;RIGHT(A6,4)</f>
        <v>Feb 2011</v>
      </c>
      <c r="B11" s="11">
        <v>57284311.84</v>
      </c>
      <c r="C11" s="11">
        <v>131049143.88</v>
      </c>
      <c r="D11" s="11">
        <v>188333455.72</v>
      </c>
      <c r="E11" s="11">
        <v>25978</v>
      </c>
      <c r="F11" s="11" t="s">
        <v>399</v>
      </c>
      <c r="G11" s="11" t="s">
        <v>399</v>
      </c>
      <c r="H11" s="11">
        <v>188359433.72</v>
      </c>
    </row>
    <row r="12" spans="1:8" ht="12" customHeight="1">
      <c r="A12" s="2" t="str">
        <f>"Mar "&amp;RIGHT(A6,4)</f>
        <v>Mar 2011</v>
      </c>
      <c r="B12" s="11">
        <v>68173899.08</v>
      </c>
      <c r="C12" s="11">
        <v>162997591.48</v>
      </c>
      <c r="D12" s="11">
        <v>231171490.56</v>
      </c>
      <c r="E12" s="11">
        <v>30600139</v>
      </c>
      <c r="F12" s="11">
        <v>30782928</v>
      </c>
      <c r="G12" s="11">
        <v>7827673</v>
      </c>
      <c r="H12" s="11">
        <v>300382230.56</v>
      </c>
    </row>
    <row r="13" spans="1:8" ht="12" customHeight="1">
      <c r="A13" s="2" t="str">
        <f>"Apr "&amp;RIGHT(A6,4)</f>
        <v>Apr 2011</v>
      </c>
      <c r="B13" s="11">
        <v>62629983.53</v>
      </c>
      <c r="C13" s="11">
        <v>141810688.62</v>
      </c>
      <c r="D13" s="11">
        <v>204440672.15</v>
      </c>
      <c r="E13" s="11">
        <v>121561</v>
      </c>
      <c r="F13" s="11" t="s">
        <v>399</v>
      </c>
      <c r="G13" s="11" t="s">
        <v>399</v>
      </c>
      <c r="H13" s="11">
        <v>204562233.15</v>
      </c>
    </row>
    <row r="14" spans="1:8" ht="12" customHeight="1">
      <c r="A14" s="2" t="str">
        <f>"May "&amp;RIGHT(A6,4)</f>
        <v>May 2011</v>
      </c>
      <c r="B14" s="11">
        <v>64124057.44</v>
      </c>
      <c r="C14" s="11">
        <v>145977478.86</v>
      </c>
      <c r="D14" s="11">
        <v>210101536.3</v>
      </c>
      <c r="E14" s="11" t="s">
        <v>399</v>
      </c>
      <c r="F14" s="11" t="s">
        <v>399</v>
      </c>
      <c r="G14" s="11" t="s">
        <v>399</v>
      </c>
      <c r="H14" s="11">
        <v>210101536.3</v>
      </c>
    </row>
    <row r="15" spans="1:8" ht="12" customHeight="1">
      <c r="A15" s="2" t="str">
        <f>"Jun "&amp;RIGHT(A6,4)</f>
        <v>Jun 2011</v>
      </c>
      <c r="B15" s="11">
        <v>69566759.5</v>
      </c>
      <c r="C15" s="11">
        <v>116050489.43</v>
      </c>
      <c r="D15" s="11">
        <v>185617248.93</v>
      </c>
      <c r="E15" s="11">
        <v>24114019</v>
      </c>
      <c r="F15" s="11">
        <v>29537020</v>
      </c>
      <c r="G15" s="11">
        <v>6676561</v>
      </c>
      <c r="H15" s="11">
        <v>245944848.93</v>
      </c>
    </row>
    <row r="16" spans="1:8" ht="12" customHeight="1">
      <c r="A16" s="2" t="str">
        <f>"Jul "&amp;RIGHT(A6,4)</f>
        <v>Jul 2011</v>
      </c>
      <c r="B16" s="11">
        <v>65533272.37</v>
      </c>
      <c r="C16" s="11">
        <v>96441709.06</v>
      </c>
      <c r="D16" s="11">
        <v>161974981.43</v>
      </c>
      <c r="E16" s="11">
        <v>77997.06</v>
      </c>
      <c r="F16" s="11" t="s">
        <v>399</v>
      </c>
      <c r="G16" s="11" t="s">
        <v>399</v>
      </c>
      <c r="H16" s="11">
        <v>162052978.49</v>
      </c>
    </row>
    <row r="17" spans="1:8" ht="12" customHeight="1">
      <c r="A17" s="2" t="str">
        <f>"Aug "&amp;RIGHT(A6,4)</f>
        <v>Aug 2011</v>
      </c>
      <c r="B17" s="11">
        <v>73184391.03</v>
      </c>
      <c r="C17" s="11">
        <v>116342041.04</v>
      </c>
      <c r="D17" s="11">
        <v>189526432.07</v>
      </c>
      <c r="E17" s="11">
        <v>78510.33</v>
      </c>
      <c r="F17" s="11" t="s">
        <v>399</v>
      </c>
      <c r="G17" s="11" t="s">
        <v>399</v>
      </c>
      <c r="H17" s="11">
        <v>189604942.4</v>
      </c>
    </row>
    <row r="18" spans="1:8" ht="12" customHeight="1">
      <c r="A18" s="2" t="str">
        <f>"Sep "&amp;RIGHT(A6,4)</f>
        <v>Sep 2011</v>
      </c>
      <c r="B18" s="11">
        <v>62077896.51</v>
      </c>
      <c r="C18" s="11">
        <v>139886303.03</v>
      </c>
      <c r="D18" s="11">
        <v>201964199.54</v>
      </c>
      <c r="E18" s="11">
        <v>21862715.94</v>
      </c>
      <c r="F18" s="11">
        <v>23916785</v>
      </c>
      <c r="G18" s="11">
        <v>5865019</v>
      </c>
      <c r="H18" s="11">
        <v>253608719.48</v>
      </c>
    </row>
    <row r="19" spans="1:8" ht="12" customHeight="1">
      <c r="A19" s="12" t="s">
        <v>58</v>
      </c>
      <c r="B19" s="13">
        <v>764253207.06</v>
      </c>
      <c r="C19" s="13">
        <v>1583021559.13</v>
      </c>
      <c r="D19" s="13">
        <v>2347274766.19</v>
      </c>
      <c r="E19" s="13">
        <v>97107372.33</v>
      </c>
      <c r="F19" s="13">
        <v>118865740</v>
      </c>
      <c r="G19" s="13">
        <v>29222503</v>
      </c>
      <c r="H19" s="13">
        <v>2592470381.52</v>
      </c>
    </row>
    <row r="20" spans="1:8" ht="12" customHeight="1">
      <c r="A20" s="14" t="s">
        <v>400</v>
      </c>
      <c r="B20" s="15">
        <v>120715342.29</v>
      </c>
      <c r="C20" s="15">
        <v>280915403.01</v>
      </c>
      <c r="D20" s="15">
        <v>401630745.3</v>
      </c>
      <c r="E20" s="15">
        <v>959629</v>
      </c>
      <c r="F20" s="15" t="s">
        <v>399</v>
      </c>
      <c r="G20" s="15" t="s">
        <v>399</v>
      </c>
      <c r="H20" s="15">
        <v>402590374.3</v>
      </c>
    </row>
    <row r="21" ht="12" customHeight="1">
      <c r="A21" s="3" t="str">
        <f>"FY "&amp;RIGHT(A6,4)+1</f>
        <v>FY 2012</v>
      </c>
    </row>
    <row r="22" spans="1:8" ht="12" customHeight="1">
      <c r="A22" s="2" t="str">
        <f>"Oct "&amp;RIGHT(A6,4)</f>
        <v>Oct 2011</v>
      </c>
      <c r="B22" s="11">
        <v>62548698.72</v>
      </c>
      <c r="C22" s="11">
        <v>145581621.88</v>
      </c>
      <c r="D22" s="11">
        <v>208130320.6</v>
      </c>
      <c r="E22" s="11">
        <v>169775.53</v>
      </c>
      <c r="F22" s="11" t="s">
        <v>399</v>
      </c>
      <c r="G22" s="11" t="s">
        <v>399</v>
      </c>
      <c r="H22" s="11">
        <v>208300096.13</v>
      </c>
    </row>
    <row r="23" spans="1:8" ht="12" customHeight="1">
      <c r="A23" s="2" t="str">
        <f>"Nov "&amp;RIGHT(A6,4)</f>
        <v>Nov 2011</v>
      </c>
      <c r="B23" s="11">
        <v>60590950.83</v>
      </c>
      <c r="C23" s="11">
        <v>140293870.73</v>
      </c>
      <c r="D23" s="11">
        <v>200884821.56</v>
      </c>
      <c r="E23" s="11">
        <v>134861.34</v>
      </c>
      <c r="F23" s="11" t="s">
        <v>399</v>
      </c>
      <c r="G23" s="11" t="s">
        <v>399</v>
      </c>
      <c r="H23" s="11">
        <v>201019682.9</v>
      </c>
    </row>
    <row r="24" spans="1:8" ht="12" customHeight="1">
      <c r="A24" s="2" t="str">
        <f>"Dec "&amp;RIGHT(A6,4)</f>
        <v>Dec 2011</v>
      </c>
      <c r="B24" s="11" t="s">
        <v>399</v>
      </c>
      <c r="C24" s="11" t="s">
        <v>399</v>
      </c>
      <c r="D24" s="11" t="s">
        <v>399</v>
      </c>
      <c r="E24" s="11" t="s">
        <v>399</v>
      </c>
      <c r="F24" s="11" t="s">
        <v>399</v>
      </c>
      <c r="G24" s="11" t="s">
        <v>399</v>
      </c>
      <c r="H24" s="11" t="s">
        <v>399</v>
      </c>
    </row>
    <row r="25" spans="1:8" ht="12" customHeight="1">
      <c r="A25" s="2" t="str">
        <f>"Jan "&amp;RIGHT(A6,4)+1</f>
        <v>Jan 2012</v>
      </c>
      <c r="B25" s="11" t="s">
        <v>399</v>
      </c>
      <c r="C25" s="11" t="s">
        <v>399</v>
      </c>
      <c r="D25" s="11" t="s">
        <v>399</v>
      </c>
      <c r="E25" s="11" t="s">
        <v>399</v>
      </c>
      <c r="F25" s="11" t="s">
        <v>399</v>
      </c>
      <c r="G25" s="11" t="s">
        <v>399</v>
      </c>
      <c r="H25" s="11" t="s">
        <v>399</v>
      </c>
    </row>
    <row r="26" spans="1:8" ht="12" customHeight="1">
      <c r="A26" s="2" t="str">
        <f>"Feb "&amp;RIGHT(A6,4)+1</f>
        <v>Feb 2012</v>
      </c>
      <c r="B26" s="11" t="s">
        <v>399</v>
      </c>
      <c r="C26" s="11" t="s">
        <v>399</v>
      </c>
      <c r="D26" s="11" t="s">
        <v>399</v>
      </c>
      <c r="E26" s="11" t="s">
        <v>399</v>
      </c>
      <c r="F26" s="11" t="s">
        <v>399</v>
      </c>
      <c r="G26" s="11" t="s">
        <v>399</v>
      </c>
      <c r="H26" s="11" t="s">
        <v>399</v>
      </c>
    </row>
    <row r="27" spans="1:8" ht="12" customHeight="1">
      <c r="A27" s="2" t="str">
        <f>"Mar "&amp;RIGHT(A6,4)+1</f>
        <v>Mar 2012</v>
      </c>
      <c r="B27" s="11" t="s">
        <v>399</v>
      </c>
      <c r="C27" s="11" t="s">
        <v>399</v>
      </c>
      <c r="D27" s="11" t="s">
        <v>399</v>
      </c>
      <c r="E27" s="11" t="s">
        <v>399</v>
      </c>
      <c r="F27" s="11" t="s">
        <v>399</v>
      </c>
      <c r="G27" s="11" t="s">
        <v>399</v>
      </c>
      <c r="H27" s="11" t="s">
        <v>399</v>
      </c>
    </row>
    <row r="28" spans="1:8" ht="12" customHeight="1">
      <c r="A28" s="2" t="str">
        <f>"Apr "&amp;RIGHT(A6,4)+1</f>
        <v>Apr 2012</v>
      </c>
      <c r="B28" s="11" t="s">
        <v>399</v>
      </c>
      <c r="C28" s="11" t="s">
        <v>399</v>
      </c>
      <c r="D28" s="11" t="s">
        <v>399</v>
      </c>
      <c r="E28" s="11" t="s">
        <v>399</v>
      </c>
      <c r="F28" s="11" t="s">
        <v>399</v>
      </c>
      <c r="G28" s="11" t="s">
        <v>399</v>
      </c>
      <c r="H28" s="11" t="s">
        <v>399</v>
      </c>
    </row>
    <row r="29" spans="1:8" ht="12" customHeight="1">
      <c r="A29" s="2" t="str">
        <f>"May "&amp;RIGHT(A6,4)+1</f>
        <v>May 2012</v>
      </c>
      <c r="B29" s="11" t="s">
        <v>399</v>
      </c>
      <c r="C29" s="11" t="s">
        <v>399</v>
      </c>
      <c r="D29" s="11" t="s">
        <v>399</v>
      </c>
      <c r="E29" s="11" t="s">
        <v>399</v>
      </c>
      <c r="F29" s="11" t="s">
        <v>399</v>
      </c>
      <c r="G29" s="11" t="s">
        <v>399</v>
      </c>
      <c r="H29" s="11" t="s">
        <v>399</v>
      </c>
    </row>
    <row r="30" spans="1:8" ht="12" customHeight="1">
      <c r="A30" s="2" t="str">
        <f>"Jun "&amp;RIGHT(A6,4)+1</f>
        <v>Jun 2012</v>
      </c>
      <c r="B30" s="11" t="s">
        <v>399</v>
      </c>
      <c r="C30" s="11" t="s">
        <v>399</v>
      </c>
      <c r="D30" s="11" t="s">
        <v>399</v>
      </c>
      <c r="E30" s="11" t="s">
        <v>399</v>
      </c>
      <c r="F30" s="11" t="s">
        <v>399</v>
      </c>
      <c r="G30" s="11" t="s">
        <v>399</v>
      </c>
      <c r="H30" s="11" t="s">
        <v>399</v>
      </c>
    </row>
    <row r="31" spans="1:8" ht="12" customHeight="1">
      <c r="A31" s="2" t="str">
        <f>"Jul "&amp;RIGHT(A6,4)+1</f>
        <v>Jul 2012</v>
      </c>
      <c r="B31" s="11" t="s">
        <v>399</v>
      </c>
      <c r="C31" s="11" t="s">
        <v>399</v>
      </c>
      <c r="D31" s="11" t="s">
        <v>399</v>
      </c>
      <c r="E31" s="11" t="s">
        <v>399</v>
      </c>
      <c r="F31" s="11" t="s">
        <v>399</v>
      </c>
      <c r="G31" s="11" t="s">
        <v>399</v>
      </c>
      <c r="H31" s="11" t="s">
        <v>399</v>
      </c>
    </row>
    <row r="32" spans="1:8" ht="12" customHeight="1">
      <c r="A32" s="2" t="str">
        <f>"Aug "&amp;RIGHT(A6,4)+1</f>
        <v>Aug 2012</v>
      </c>
      <c r="B32" s="11" t="s">
        <v>399</v>
      </c>
      <c r="C32" s="11" t="s">
        <v>399</v>
      </c>
      <c r="D32" s="11" t="s">
        <v>399</v>
      </c>
      <c r="E32" s="11" t="s">
        <v>399</v>
      </c>
      <c r="F32" s="11" t="s">
        <v>399</v>
      </c>
      <c r="G32" s="11" t="s">
        <v>399</v>
      </c>
      <c r="H32" s="11" t="s">
        <v>399</v>
      </c>
    </row>
    <row r="33" spans="1:8" ht="12" customHeight="1">
      <c r="A33" s="2" t="str">
        <f>"Sep "&amp;RIGHT(A6,4)+1</f>
        <v>Sep 2012</v>
      </c>
      <c r="B33" s="11" t="s">
        <v>399</v>
      </c>
      <c r="C33" s="11" t="s">
        <v>399</v>
      </c>
      <c r="D33" s="11" t="s">
        <v>399</v>
      </c>
      <c r="E33" s="11" t="s">
        <v>399</v>
      </c>
      <c r="F33" s="11" t="s">
        <v>399</v>
      </c>
      <c r="G33" s="11" t="s">
        <v>399</v>
      </c>
      <c r="H33" s="11" t="s">
        <v>399</v>
      </c>
    </row>
    <row r="34" spans="1:8" ht="12" customHeight="1">
      <c r="A34" s="12" t="s">
        <v>58</v>
      </c>
      <c r="B34" s="13">
        <v>123139649.55</v>
      </c>
      <c r="C34" s="13">
        <v>285875492.61</v>
      </c>
      <c r="D34" s="13">
        <v>409015142.16</v>
      </c>
      <c r="E34" s="13">
        <v>304636.87</v>
      </c>
      <c r="F34" s="13" t="s">
        <v>399</v>
      </c>
      <c r="G34" s="13" t="s">
        <v>399</v>
      </c>
      <c r="H34" s="13">
        <v>409319779.03</v>
      </c>
    </row>
    <row r="35" spans="1:8" ht="12" customHeight="1">
      <c r="A35" s="14" t="str">
        <f>"Total "&amp;MID(A20,7,LEN(A20)-13)&amp;" Months"</f>
        <v>Total 2 Months</v>
      </c>
      <c r="B35" s="15">
        <v>123139649.55</v>
      </c>
      <c r="C35" s="15">
        <v>285875492.61</v>
      </c>
      <c r="D35" s="15">
        <v>409015142.16</v>
      </c>
      <c r="E35" s="15">
        <v>304636.87</v>
      </c>
      <c r="F35" s="15" t="s">
        <v>399</v>
      </c>
      <c r="G35" s="15" t="s">
        <v>399</v>
      </c>
      <c r="H35" s="15">
        <v>409319779.03</v>
      </c>
    </row>
    <row r="36" spans="1:8" ht="12" customHeight="1">
      <c r="A36" s="34"/>
      <c r="B36" s="34"/>
      <c r="C36" s="34"/>
      <c r="D36" s="34"/>
      <c r="E36" s="34"/>
      <c r="F36" s="34"/>
      <c r="G36" s="34"/>
      <c r="H36" s="34"/>
    </row>
    <row r="37" spans="1:8" ht="69.75" customHeight="1">
      <c r="A37" s="52" t="s">
        <v>127</v>
      </c>
      <c r="B37" s="52"/>
      <c r="C37" s="52"/>
      <c r="D37" s="52"/>
      <c r="E37" s="52"/>
      <c r="F37" s="52"/>
      <c r="G37" s="52"/>
      <c r="H37" s="52"/>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G1"/>
    <mergeCell ref="A2:G2"/>
    <mergeCell ref="A3:A4"/>
    <mergeCell ref="B3:C3"/>
    <mergeCell ref="D3:D4"/>
    <mergeCell ref="E3:E4"/>
    <mergeCell ref="F3:F4"/>
    <mergeCell ref="G3:G4"/>
    <mergeCell ref="H3:H4"/>
    <mergeCell ref="B5:H5"/>
    <mergeCell ref="A36:H36"/>
    <mergeCell ref="A37:H37"/>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1" sqref="B1"/>
    </sheetView>
  </sheetViews>
  <sheetFormatPr defaultColWidth="9.140625" defaultRowHeight="12.75"/>
  <cols>
    <col min="1" max="1" width="13.57421875" style="0" customWidth="1"/>
    <col min="2" max="2" width="85.7109375" style="0" customWidth="1"/>
  </cols>
  <sheetData>
    <row r="1" spans="1:2" ht="12" customHeight="1">
      <c r="A1" s="3"/>
      <c r="B1" s="5" t="s">
        <v>13</v>
      </c>
    </row>
    <row r="2" spans="1:2" ht="12" customHeight="1">
      <c r="A2" s="6" t="s">
        <v>14</v>
      </c>
      <c r="B2" s="7" t="s">
        <v>15</v>
      </c>
    </row>
    <row r="3" spans="1:2" ht="12" customHeight="1">
      <c r="A3" s="3" t="s">
        <v>299</v>
      </c>
      <c r="B3" s="1" t="s">
        <v>16</v>
      </c>
    </row>
    <row r="4" spans="1:2" ht="12" customHeight="1">
      <c r="A4" s="3" t="s">
        <v>354</v>
      </c>
      <c r="B4" s="1" t="s">
        <v>355</v>
      </c>
    </row>
    <row r="5" spans="1:2" ht="12" customHeight="1">
      <c r="A5" s="3" t="s">
        <v>300</v>
      </c>
      <c r="B5" s="1" t="s">
        <v>17</v>
      </c>
    </row>
    <row r="6" spans="1:3" ht="12" customHeight="1">
      <c r="A6" s="3" t="s">
        <v>301</v>
      </c>
      <c r="B6" s="1" t="s">
        <v>18</v>
      </c>
      <c r="C6" t="s">
        <v>337</v>
      </c>
    </row>
    <row r="7" spans="1:3" ht="12" customHeight="1">
      <c r="A7" s="3" t="s">
        <v>302</v>
      </c>
      <c r="B7" s="1" t="s">
        <v>19</v>
      </c>
      <c r="C7" t="s">
        <v>338</v>
      </c>
    </row>
    <row r="8" spans="1:3" ht="12" customHeight="1">
      <c r="A8" s="3" t="s">
        <v>303</v>
      </c>
      <c r="B8" s="1" t="s">
        <v>20</v>
      </c>
      <c r="C8" t="s">
        <v>339</v>
      </c>
    </row>
    <row r="9" spans="1:3" ht="12" customHeight="1">
      <c r="A9" s="3" t="s">
        <v>304</v>
      </c>
      <c r="B9" s="1" t="s">
        <v>21</v>
      </c>
      <c r="C9" t="s">
        <v>340</v>
      </c>
    </row>
    <row r="10" spans="1:3" ht="12" customHeight="1">
      <c r="A10" s="3" t="s">
        <v>305</v>
      </c>
      <c r="B10" s="1" t="s">
        <v>22</v>
      </c>
      <c r="C10" t="s">
        <v>341</v>
      </c>
    </row>
    <row r="11" spans="1:3" ht="12" customHeight="1">
      <c r="A11" s="3" t="s">
        <v>306</v>
      </c>
      <c r="B11" s="1" t="s">
        <v>23</v>
      </c>
      <c r="C11" t="s">
        <v>342</v>
      </c>
    </row>
    <row r="12" spans="1:3" ht="12" customHeight="1">
      <c r="A12" s="3" t="s">
        <v>307</v>
      </c>
      <c r="B12" s="1" t="s">
        <v>24</v>
      </c>
      <c r="C12" t="s">
        <v>343</v>
      </c>
    </row>
    <row r="13" spans="1:3" ht="12" customHeight="1">
      <c r="A13" s="3" t="s">
        <v>308</v>
      </c>
      <c r="B13" s="1" t="s">
        <v>25</v>
      </c>
      <c r="C13" t="s">
        <v>344</v>
      </c>
    </row>
    <row r="14" spans="1:3" ht="12" customHeight="1">
      <c r="A14" s="3" t="s">
        <v>309</v>
      </c>
      <c r="B14" s="1" t="s">
        <v>26</v>
      </c>
      <c r="C14" t="s">
        <v>345</v>
      </c>
    </row>
    <row r="15" spans="1:3" ht="12" customHeight="1">
      <c r="A15" s="3" t="s">
        <v>310</v>
      </c>
      <c r="B15" s="1" t="s">
        <v>27</v>
      </c>
      <c r="C15" t="s">
        <v>346</v>
      </c>
    </row>
    <row r="16" spans="1:3" ht="12" customHeight="1">
      <c r="A16" s="3" t="s">
        <v>311</v>
      </c>
      <c r="B16" s="1" t="s">
        <v>28</v>
      </c>
      <c r="C16" t="s">
        <v>347</v>
      </c>
    </row>
    <row r="17" spans="1:2" ht="12" customHeight="1">
      <c r="A17" s="3" t="s">
        <v>312</v>
      </c>
      <c r="B17" s="1" t="s">
        <v>29</v>
      </c>
    </row>
    <row r="18" spans="1:2" ht="12" customHeight="1">
      <c r="A18" s="3" t="s">
        <v>313</v>
      </c>
      <c r="B18" s="1" t="s">
        <v>30</v>
      </c>
    </row>
    <row r="19" spans="1:2" ht="12" customHeight="1">
      <c r="A19" s="3" t="s">
        <v>314</v>
      </c>
      <c r="B19" s="1" t="s">
        <v>31</v>
      </c>
    </row>
    <row r="20" spans="1:2" ht="12" customHeight="1">
      <c r="A20" s="3" t="s">
        <v>315</v>
      </c>
      <c r="B20" s="1" t="s">
        <v>32</v>
      </c>
    </row>
    <row r="21" spans="1:2" ht="12" customHeight="1">
      <c r="A21" s="3" t="s">
        <v>316</v>
      </c>
      <c r="B21" s="1" t="s">
        <v>33</v>
      </c>
    </row>
    <row r="22" spans="1:2" ht="12" customHeight="1">
      <c r="A22" s="3" t="s">
        <v>317</v>
      </c>
      <c r="B22" s="1" t="s">
        <v>34</v>
      </c>
    </row>
    <row r="23" spans="1:2" ht="12" customHeight="1">
      <c r="A23" s="3" t="s">
        <v>318</v>
      </c>
      <c r="B23" s="1" t="s">
        <v>35</v>
      </c>
    </row>
    <row r="24" spans="1:2" ht="12" customHeight="1">
      <c r="A24" s="3" t="s">
        <v>319</v>
      </c>
      <c r="B24" s="1" t="s">
        <v>36</v>
      </c>
    </row>
    <row r="25" spans="1:2" ht="12" customHeight="1">
      <c r="A25" s="3" t="s">
        <v>320</v>
      </c>
      <c r="B25" s="1" t="s">
        <v>37</v>
      </c>
    </row>
    <row r="26" spans="1:2" ht="18" customHeight="1">
      <c r="A26" s="3" t="s">
        <v>321</v>
      </c>
      <c r="B26" s="1" t="s">
        <v>38</v>
      </c>
    </row>
    <row r="27" spans="1:2" ht="12" customHeight="1">
      <c r="A27" s="3" t="s">
        <v>322</v>
      </c>
      <c r="B27" s="1" t="s">
        <v>39</v>
      </c>
    </row>
    <row r="28" spans="1:2" ht="18" customHeight="1">
      <c r="A28" s="3" t="s">
        <v>323</v>
      </c>
      <c r="B28" s="1" t="s">
        <v>40</v>
      </c>
    </row>
    <row r="29" spans="1:2" ht="12" customHeight="1">
      <c r="A29" s="3" t="s">
        <v>324</v>
      </c>
      <c r="B29" s="1" t="s">
        <v>41</v>
      </c>
    </row>
    <row r="30" spans="1:2" ht="18" customHeight="1">
      <c r="A30" s="3" t="s">
        <v>335</v>
      </c>
      <c r="B30" s="1" t="s">
        <v>42</v>
      </c>
    </row>
    <row r="31" spans="1:2" ht="12" customHeight="1">
      <c r="A31" s="3" t="s">
        <v>334</v>
      </c>
      <c r="B31" s="1" t="s">
        <v>43</v>
      </c>
    </row>
    <row r="32" spans="1:2" ht="18" customHeight="1">
      <c r="A32" s="3" t="s">
        <v>336</v>
      </c>
      <c r="B32" s="1" t="s">
        <v>44</v>
      </c>
    </row>
    <row r="33" spans="1:2" ht="12" customHeight="1">
      <c r="A33" s="3"/>
      <c r="B33" s="1"/>
    </row>
    <row r="34" spans="1:2" ht="18" customHeight="1">
      <c r="A34" s="3" t="s">
        <v>325</v>
      </c>
      <c r="B34" s="1" t="s">
        <v>45</v>
      </c>
    </row>
    <row r="35" spans="1:2" ht="12" customHeight="1">
      <c r="A35" s="3" t="s">
        <v>326</v>
      </c>
      <c r="B35" s="1" t="s">
        <v>45</v>
      </c>
    </row>
    <row r="36" spans="1:2" ht="12" customHeight="1">
      <c r="A36" s="3" t="s">
        <v>327</v>
      </c>
      <c r="B36" s="1" t="s">
        <v>46</v>
      </c>
    </row>
    <row r="37" spans="1:2" ht="18" customHeight="1">
      <c r="A37" s="3" t="s">
        <v>328</v>
      </c>
      <c r="B37" s="1" t="s">
        <v>47</v>
      </c>
    </row>
    <row r="38" spans="1:2" ht="12" customHeight="1">
      <c r="A38" s="3" t="s">
        <v>329</v>
      </c>
      <c r="B38" s="1" t="s">
        <v>48</v>
      </c>
    </row>
    <row r="39" spans="1:2" ht="12" customHeight="1">
      <c r="A39" s="3" t="s">
        <v>330</v>
      </c>
      <c r="B39" s="1" t="s">
        <v>49</v>
      </c>
    </row>
    <row r="40" spans="1:2" ht="18" customHeight="1">
      <c r="A40" s="3" t="s">
        <v>331</v>
      </c>
      <c r="B40" s="1" t="s">
        <v>50</v>
      </c>
    </row>
    <row r="41" spans="1:2" ht="12" customHeight="1">
      <c r="A41" s="3" t="s">
        <v>332</v>
      </c>
      <c r="B41" s="1" t="s">
        <v>51</v>
      </c>
    </row>
    <row r="42" spans="1:2" ht="12" customHeight="1">
      <c r="A42" s="30" t="s">
        <v>333</v>
      </c>
      <c r="B42" s="25" t="s">
        <v>51</v>
      </c>
    </row>
    <row r="43" spans="1:2" ht="12" customHeight="1">
      <c r="A43" s="8" t="s">
        <v>376</v>
      </c>
      <c r="B43" s="4" t="s">
        <v>374</v>
      </c>
    </row>
    <row r="44" spans="1:2" ht="12" customHeight="1">
      <c r="A44" s="34" t="s">
        <v>52</v>
      </c>
      <c r="B44" s="34"/>
    </row>
  </sheetData>
  <sheetProtection/>
  <mergeCells count="1">
    <mergeCell ref="A44:B44"/>
  </mergeCells>
  <printOptions/>
  <pageMargins left="0.75" right="0.5" top="0.5" bottom="0.3" header="0.5" footer="0.25"/>
  <pageSetup fitToHeight="1" fitToWidth="1" horizontalDpi="600" verticalDpi="600" orientation="landscape"/>
  <headerFooter alignWithMargins="0">
    <oddHeader>&amp;L&amp;C&amp;R</oddHeader>
    <oddFooter>&amp;L&amp;C&amp;R</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I1"/>
    </sheetView>
  </sheetViews>
  <sheetFormatPr defaultColWidth="9.140625" defaultRowHeight="12.75"/>
  <cols>
    <col min="1" max="1" width="12.8515625" style="0" customWidth="1"/>
    <col min="2" max="10" width="11.421875" style="0" customWidth="1"/>
  </cols>
  <sheetData>
    <row r="1" spans="1:10" ht="12" customHeight="1">
      <c r="A1" s="36" t="s">
        <v>396</v>
      </c>
      <c r="B1" s="36"/>
      <c r="C1" s="36"/>
      <c r="D1" s="36"/>
      <c r="E1" s="36"/>
      <c r="F1" s="36"/>
      <c r="G1" s="36"/>
      <c r="H1" s="36"/>
      <c r="I1" s="36"/>
      <c r="J1" s="2" t="s">
        <v>397</v>
      </c>
    </row>
    <row r="2" spans="1:10" ht="12" customHeight="1">
      <c r="A2" s="38" t="s">
        <v>128</v>
      </c>
      <c r="B2" s="38"/>
      <c r="C2" s="38"/>
      <c r="D2" s="38"/>
      <c r="E2" s="38"/>
      <c r="F2" s="38"/>
      <c r="G2" s="38"/>
      <c r="H2" s="38"/>
      <c r="I2" s="38"/>
      <c r="J2" s="1"/>
    </row>
    <row r="3" spans="1:10" ht="24" customHeight="1">
      <c r="A3" s="40" t="s">
        <v>53</v>
      </c>
      <c r="B3" s="44" t="s">
        <v>129</v>
      </c>
      <c r="C3" s="53"/>
      <c r="D3" s="53"/>
      <c r="E3" s="53"/>
      <c r="F3" s="45"/>
      <c r="G3" s="44" t="s">
        <v>129</v>
      </c>
      <c r="H3" s="53"/>
      <c r="I3" s="53"/>
      <c r="J3" s="53"/>
    </row>
    <row r="4" spans="1:10" ht="24" customHeight="1">
      <c r="A4" s="41"/>
      <c r="B4" s="10" t="s">
        <v>113</v>
      </c>
      <c r="C4" s="10" t="s">
        <v>114</v>
      </c>
      <c r="D4" s="10" t="s">
        <v>115</v>
      </c>
      <c r="E4" s="10" t="s">
        <v>116</v>
      </c>
      <c r="F4" s="10" t="s">
        <v>58</v>
      </c>
      <c r="G4" s="10" t="s">
        <v>82</v>
      </c>
      <c r="H4" s="10" t="s">
        <v>83</v>
      </c>
      <c r="I4" s="10" t="s">
        <v>84</v>
      </c>
      <c r="J4" s="9" t="s">
        <v>58</v>
      </c>
    </row>
    <row r="5" spans="1:10" ht="12" customHeight="1">
      <c r="A5" s="1"/>
      <c r="B5" s="34" t="str">
        <f>REPT("-",101)&amp;" Number "&amp;REPT("-",101)</f>
        <v>----------------------------------------------------------------------------------------------------- Number -----------------------------------------------------------------------------------------------------</v>
      </c>
      <c r="C5" s="34"/>
      <c r="D5" s="34"/>
      <c r="E5" s="34"/>
      <c r="F5" s="34"/>
      <c r="G5" s="34"/>
      <c r="H5" s="34"/>
      <c r="I5" s="34"/>
      <c r="J5" s="34"/>
    </row>
    <row r="6" ht="12" customHeight="1">
      <c r="A6" s="3" t="s">
        <v>398</v>
      </c>
    </row>
    <row r="7" spans="1:10" ht="12" customHeight="1">
      <c r="A7" s="2" t="str">
        <f>"Oct "&amp;RIGHT(A6,4)-1</f>
        <v>Oct 2010</v>
      </c>
      <c r="B7" s="11">
        <v>1648465</v>
      </c>
      <c r="C7" s="11">
        <v>2347162</v>
      </c>
      <c r="D7" s="11">
        <v>74078</v>
      </c>
      <c r="E7" s="11">
        <v>1656448</v>
      </c>
      <c r="F7" s="11">
        <v>5726153</v>
      </c>
      <c r="G7" s="11">
        <v>5229345</v>
      </c>
      <c r="H7" s="11">
        <v>105389</v>
      </c>
      <c r="I7" s="11">
        <v>391419</v>
      </c>
      <c r="J7" s="11">
        <f aca="true" t="shared" si="0" ref="J7:J20">IF(ISBLANK(F7),"",F7)</f>
        <v>5726153</v>
      </c>
    </row>
    <row r="8" spans="1:10" ht="12" customHeight="1">
      <c r="A8" s="2" t="str">
        <f>"Nov "&amp;RIGHT(A6,4)-1</f>
        <v>Nov 2010</v>
      </c>
      <c r="B8" s="11">
        <v>1647666</v>
      </c>
      <c r="C8" s="11">
        <v>2320421</v>
      </c>
      <c r="D8" s="11">
        <v>74168</v>
      </c>
      <c r="E8" s="11">
        <v>1647783</v>
      </c>
      <c r="F8" s="11">
        <v>5690038</v>
      </c>
      <c r="G8" s="11">
        <v>5209734</v>
      </c>
      <c r="H8" s="11">
        <v>102032</v>
      </c>
      <c r="I8" s="11">
        <v>378272</v>
      </c>
      <c r="J8" s="11">
        <f t="shared" si="0"/>
        <v>5690038</v>
      </c>
    </row>
    <row r="9" spans="1:10" ht="12" customHeight="1">
      <c r="A9" s="2" t="str">
        <f>"Dec "&amp;RIGHT(A6,4)-1</f>
        <v>Dec 2010</v>
      </c>
      <c r="B9" s="11">
        <v>1662139</v>
      </c>
      <c r="C9" s="11">
        <v>2302436</v>
      </c>
      <c r="D9" s="11">
        <v>73716</v>
      </c>
      <c r="E9" s="11">
        <v>1642127</v>
      </c>
      <c r="F9" s="11">
        <v>5680418</v>
      </c>
      <c r="G9" s="11">
        <v>5203761</v>
      </c>
      <c r="H9" s="11">
        <v>99522</v>
      </c>
      <c r="I9" s="11">
        <v>377135</v>
      </c>
      <c r="J9" s="11">
        <f t="shared" si="0"/>
        <v>5680418</v>
      </c>
    </row>
    <row r="10" spans="1:10" ht="12" customHeight="1">
      <c r="A10" s="2" t="str">
        <f>"Jan "&amp;RIGHT(A6,4)</f>
        <v>Jan 2011</v>
      </c>
      <c r="B10" s="11">
        <v>1545089</v>
      </c>
      <c r="C10" s="11">
        <v>2158991</v>
      </c>
      <c r="D10" s="11">
        <v>68577</v>
      </c>
      <c r="E10" s="11">
        <v>1534309</v>
      </c>
      <c r="F10" s="11">
        <v>5306966</v>
      </c>
      <c r="G10" s="11">
        <v>4879344</v>
      </c>
      <c r="H10" s="11">
        <v>93359</v>
      </c>
      <c r="I10" s="11">
        <v>334263</v>
      </c>
      <c r="J10" s="11">
        <f t="shared" si="0"/>
        <v>5306966</v>
      </c>
    </row>
    <row r="11" spans="1:10" ht="12" customHeight="1">
      <c r="A11" s="2" t="str">
        <f>"Feb "&amp;RIGHT(A6,4)</f>
        <v>Feb 2011</v>
      </c>
      <c r="B11" s="11">
        <v>1500839</v>
      </c>
      <c r="C11" s="11">
        <v>2122080</v>
      </c>
      <c r="D11" s="11">
        <v>68832</v>
      </c>
      <c r="E11" s="11">
        <v>1507191</v>
      </c>
      <c r="F11" s="11">
        <v>5198942</v>
      </c>
      <c r="G11" s="11">
        <v>4772138</v>
      </c>
      <c r="H11" s="11">
        <v>91486</v>
      </c>
      <c r="I11" s="11">
        <v>335318</v>
      </c>
      <c r="J11" s="11">
        <f t="shared" si="0"/>
        <v>5198942</v>
      </c>
    </row>
    <row r="12" spans="1:10" ht="12" customHeight="1">
      <c r="A12" s="2" t="str">
        <f>"Mar "&amp;RIGHT(A6,4)</f>
        <v>Mar 2011</v>
      </c>
      <c r="B12" s="11">
        <v>1802481</v>
      </c>
      <c r="C12" s="11">
        <v>2559936</v>
      </c>
      <c r="D12" s="11">
        <v>78909</v>
      </c>
      <c r="E12" s="11">
        <v>1812193</v>
      </c>
      <c r="F12" s="11">
        <v>6253519</v>
      </c>
      <c r="G12" s="11">
        <v>5720414</v>
      </c>
      <c r="H12" s="11">
        <v>116104</v>
      </c>
      <c r="I12" s="11">
        <v>417001</v>
      </c>
      <c r="J12" s="11">
        <f t="shared" si="0"/>
        <v>6253519</v>
      </c>
    </row>
    <row r="13" spans="1:10" ht="12" customHeight="1">
      <c r="A13" s="2" t="str">
        <f>"Apr "&amp;RIGHT(A6,4)</f>
        <v>Apr 2011</v>
      </c>
      <c r="B13" s="11">
        <v>1631288</v>
      </c>
      <c r="C13" s="11">
        <v>2307187</v>
      </c>
      <c r="D13" s="11">
        <v>71726</v>
      </c>
      <c r="E13" s="11">
        <v>1641133</v>
      </c>
      <c r="F13" s="11">
        <v>5651334</v>
      </c>
      <c r="G13" s="11">
        <v>5164023</v>
      </c>
      <c r="H13" s="11">
        <v>107308</v>
      </c>
      <c r="I13" s="11">
        <v>380003</v>
      </c>
      <c r="J13" s="11">
        <f t="shared" si="0"/>
        <v>5651334</v>
      </c>
    </row>
    <row r="14" spans="1:10" ht="12" customHeight="1">
      <c r="A14" s="2" t="str">
        <f>"May "&amp;RIGHT(A6,4)</f>
        <v>May 2011</v>
      </c>
      <c r="B14" s="11">
        <v>1726373</v>
      </c>
      <c r="C14" s="11">
        <v>2423797</v>
      </c>
      <c r="D14" s="11">
        <v>76895</v>
      </c>
      <c r="E14" s="11">
        <v>1729127</v>
      </c>
      <c r="F14" s="11">
        <v>5956192</v>
      </c>
      <c r="G14" s="11">
        <v>5459197</v>
      </c>
      <c r="H14" s="11">
        <v>108663</v>
      </c>
      <c r="I14" s="11">
        <v>388332</v>
      </c>
      <c r="J14" s="11">
        <f t="shared" si="0"/>
        <v>5956192</v>
      </c>
    </row>
    <row r="15" spans="1:10" ht="12" customHeight="1">
      <c r="A15" s="2" t="str">
        <f>"Jun "&amp;RIGHT(A6,4)</f>
        <v>Jun 2011</v>
      </c>
      <c r="B15" s="11">
        <v>1766055</v>
      </c>
      <c r="C15" s="11">
        <v>2478010</v>
      </c>
      <c r="D15" s="11">
        <v>78597</v>
      </c>
      <c r="E15" s="11">
        <v>1774907</v>
      </c>
      <c r="F15" s="11">
        <v>6097569</v>
      </c>
      <c r="G15" s="11">
        <v>5573994</v>
      </c>
      <c r="H15" s="11">
        <v>112757</v>
      </c>
      <c r="I15" s="11">
        <v>410818</v>
      </c>
      <c r="J15" s="11">
        <f t="shared" si="0"/>
        <v>6097569</v>
      </c>
    </row>
    <row r="16" spans="1:10" ht="12" customHeight="1">
      <c r="A16" s="2" t="str">
        <f>"Jul "&amp;RIGHT(A6,4)</f>
        <v>Jul 2011</v>
      </c>
      <c r="B16" s="11">
        <v>1637237</v>
      </c>
      <c r="C16" s="11">
        <v>2282551</v>
      </c>
      <c r="D16" s="11">
        <v>73476</v>
      </c>
      <c r="E16" s="11">
        <v>1634235</v>
      </c>
      <c r="F16" s="11">
        <v>5627499</v>
      </c>
      <c r="G16" s="11">
        <v>5153307</v>
      </c>
      <c r="H16" s="11">
        <v>102171</v>
      </c>
      <c r="I16" s="11">
        <v>372021</v>
      </c>
      <c r="J16" s="11">
        <f t="shared" si="0"/>
        <v>5627499</v>
      </c>
    </row>
    <row r="17" spans="1:10" ht="12" customHeight="1">
      <c r="A17" s="2" t="str">
        <f>"Aug "&amp;RIGHT(A6,4)</f>
        <v>Aug 2011</v>
      </c>
      <c r="B17" s="11">
        <v>1833248</v>
      </c>
      <c r="C17" s="11">
        <v>2589101</v>
      </c>
      <c r="D17" s="11">
        <v>83131</v>
      </c>
      <c r="E17" s="11">
        <v>1848952</v>
      </c>
      <c r="F17" s="11">
        <v>6354432</v>
      </c>
      <c r="G17" s="11">
        <v>5807671</v>
      </c>
      <c r="H17" s="11">
        <v>119586</v>
      </c>
      <c r="I17" s="11">
        <v>427175</v>
      </c>
      <c r="J17" s="11">
        <f t="shared" si="0"/>
        <v>6354432</v>
      </c>
    </row>
    <row r="18" spans="1:10" ht="12" customHeight="1">
      <c r="A18" s="2" t="str">
        <f>"Sep "&amp;RIGHT(A6,4)</f>
        <v>Sep 2011</v>
      </c>
      <c r="B18" s="11">
        <v>1719226</v>
      </c>
      <c r="C18" s="11">
        <v>2418580</v>
      </c>
      <c r="D18" s="11">
        <v>78037</v>
      </c>
      <c r="E18" s="11">
        <v>1723875</v>
      </c>
      <c r="F18" s="11">
        <v>5939718</v>
      </c>
      <c r="G18" s="11">
        <v>5422742</v>
      </c>
      <c r="H18" s="11">
        <v>108034</v>
      </c>
      <c r="I18" s="11">
        <v>408942</v>
      </c>
      <c r="J18" s="11">
        <f t="shared" si="0"/>
        <v>5939718</v>
      </c>
    </row>
    <row r="19" spans="1:10" ht="12" customHeight="1">
      <c r="A19" s="12" t="s">
        <v>58</v>
      </c>
      <c r="B19" s="13">
        <v>20120106</v>
      </c>
      <c r="C19" s="13">
        <v>28310252</v>
      </c>
      <c r="D19" s="13">
        <v>900142</v>
      </c>
      <c r="E19" s="13">
        <v>20152280</v>
      </c>
      <c r="F19" s="13">
        <v>69482780</v>
      </c>
      <c r="G19" s="13">
        <v>63595670</v>
      </c>
      <c r="H19" s="13">
        <v>1266411</v>
      </c>
      <c r="I19" s="13">
        <v>4620699</v>
      </c>
      <c r="J19" s="13">
        <f t="shared" si="0"/>
        <v>69482780</v>
      </c>
    </row>
    <row r="20" spans="1:10" ht="12" customHeight="1">
      <c r="A20" s="14" t="s">
        <v>400</v>
      </c>
      <c r="B20" s="15">
        <v>3296131</v>
      </c>
      <c r="C20" s="15">
        <v>4667583</v>
      </c>
      <c r="D20" s="15">
        <v>148246</v>
      </c>
      <c r="E20" s="15">
        <v>3304231</v>
      </c>
      <c r="F20" s="15">
        <v>11416191</v>
      </c>
      <c r="G20" s="15">
        <v>10439079</v>
      </c>
      <c r="H20" s="15">
        <v>207421</v>
      </c>
      <c r="I20" s="15">
        <v>769691</v>
      </c>
      <c r="J20" s="15">
        <f t="shared" si="0"/>
        <v>11416191</v>
      </c>
    </row>
    <row r="21" ht="12" customHeight="1">
      <c r="A21" s="3" t="str">
        <f>"FY "&amp;RIGHT(A6,4)+1</f>
        <v>FY 2012</v>
      </c>
    </row>
    <row r="22" spans="1:10" ht="12" customHeight="1">
      <c r="A22" s="2" t="str">
        <f>"Oct "&amp;RIGHT(A6,4)</f>
        <v>Oct 2011</v>
      </c>
      <c r="B22" s="11">
        <v>1660653</v>
      </c>
      <c r="C22" s="11">
        <v>2324802</v>
      </c>
      <c r="D22" s="11">
        <v>70801</v>
      </c>
      <c r="E22" s="11">
        <v>1666633</v>
      </c>
      <c r="F22" s="11">
        <v>5722889</v>
      </c>
      <c r="G22" s="11">
        <v>5233138</v>
      </c>
      <c r="H22" s="11">
        <v>104315</v>
      </c>
      <c r="I22" s="11">
        <v>385436</v>
      </c>
      <c r="J22" s="11">
        <f aca="true" t="shared" si="1" ref="J22:J35">IF(ISBLANK(F22),"",F22)</f>
        <v>5722889</v>
      </c>
    </row>
    <row r="23" spans="1:10" ht="12" customHeight="1">
      <c r="A23" s="2" t="str">
        <f>"Nov "&amp;RIGHT(A6,4)</f>
        <v>Nov 2011</v>
      </c>
      <c r="B23" s="11">
        <v>1607154</v>
      </c>
      <c r="C23" s="11">
        <v>2238989</v>
      </c>
      <c r="D23" s="11">
        <v>74382</v>
      </c>
      <c r="E23" s="11">
        <v>1579490</v>
      </c>
      <c r="F23" s="11">
        <v>5500015</v>
      </c>
      <c r="G23" s="11">
        <v>5026831</v>
      </c>
      <c r="H23" s="11">
        <v>101807</v>
      </c>
      <c r="I23" s="11">
        <v>371377</v>
      </c>
      <c r="J23" s="11">
        <f t="shared" si="1"/>
        <v>5500015</v>
      </c>
    </row>
    <row r="24" spans="1:10" ht="12" customHeight="1">
      <c r="A24" s="2" t="str">
        <f>"Dec "&amp;RIGHT(A6,4)</f>
        <v>Dec 2011</v>
      </c>
      <c r="B24" s="11" t="s">
        <v>399</v>
      </c>
      <c r="C24" s="11" t="s">
        <v>399</v>
      </c>
      <c r="D24" s="11" t="s">
        <v>399</v>
      </c>
      <c r="E24" s="11" t="s">
        <v>399</v>
      </c>
      <c r="F24" s="11" t="s">
        <v>399</v>
      </c>
      <c r="G24" s="11" t="s">
        <v>399</v>
      </c>
      <c r="H24" s="11" t="s">
        <v>399</v>
      </c>
      <c r="I24" s="11" t="s">
        <v>399</v>
      </c>
      <c r="J24" s="11" t="str">
        <f t="shared" si="1"/>
        <v>--</v>
      </c>
    </row>
    <row r="25" spans="1:10" ht="12" customHeight="1">
      <c r="A25" s="2" t="str">
        <f>"Jan "&amp;RIGHT(A6,4)+1</f>
        <v>Jan 2012</v>
      </c>
      <c r="B25" s="11" t="s">
        <v>399</v>
      </c>
      <c r="C25" s="11" t="s">
        <v>399</v>
      </c>
      <c r="D25" s="11" t="s">
        <v>399</v>
      </c>
      <c r="E25" s="11" t="s">
        <v>399</v>
      </c>
      <c r="F25" s="11" t="s">
        <v>399</v>
      </c>
      <c r="G25" s="11" t="s">
        <v>399</v>
      </c>
      <c r="H25" s="11" t="s">
        <v>399</v>
      </c>
      <c r="I25" s="11" t="s">
        <v>399</v>
      </c>
      <c r="J25" s="11" t="str">
        <f t="shared" si="1"/>
        <v>--</v>
      </c>
    </row>
    <row r="26" spans="1:10" ht="12" customHeight="1">
      <c r="A26" s="2" t="str">
        <f>"Feb "&amp;RIGHT(A6,4)+1</f>
        <v>Feb 2012</v>
      </c>
      <c r="B26" s="11" t="s">
        <v>399</v>
      </c>
      <c r="C26" s="11" t="s">
        <v>399</v>
      </c>
      <c r="D26" s="11" t="s">
        <v>399</v>
      </c>
      <c r="E26" s="11" t="s">
        <v>399</v>
      </c>
      <c r="F26" s="11" t="s">
        <v>399</v>
      </c>
      <c r="G26" s="11" t="s">
        <v>399</v>
      </c>
      <c r="H26" s="11" t="s">
        <v>399</v>
      </c>
      <c r="I26" s="11" t="s">
        <v>399</v>
      </c>
      <c r="J26" s="11" t="str">
        <f t="shared" si="1"/>
        <v>--</v>
      </c>
    </row>
    <row r="27" spans="1:10" ht="12" customHeight="1">
      <c r="A27" s="2" t="str">
        <f>"Mar "&amp;RIGHT(A6,4)+1</f>
        <v>Mar 2012</v>
      </c>
      <c r="B27" s="11" t="s">
        <v>399</v>
      </c>
      <c r="C27" s="11" t="s">
        <v>399</v>
      </c>
      <c r="D27" s="11" t="s">
        <v>399</v>
      </c>
      <c r="E27" s="11" t="s">
        <v>399</v>
      </c>
      <c r="F27" s="11" t="s">
        <v>399</v>
      </c>
      <c r="G27" s="11" t="s">
        <v>399</v>
      </c>
      <c r="H27" s="11" t="s">
        <v>399</v>
      </c>
      <c r="I27" s="11" t="s">
        <v>399</v>
      </c>
      <c r="J27" s="11" t="str">
        <f t="shared" si="1"/>
        <v>--</v>
      </c>
    </row>
    <row r="28" spans="1:10" ht="12" customHeight="1">
      <c r="A28" s="2" t="str">
        <f>"Apr "&amp;RIGHT(A6,4)+1</f>
        <v>Apr 2012</v>
      </c>
      <c r="B28" s="11" t="s">
        <v>399</v>
      </c>
      <c r="C28" s="11" t="s">
        <v>399</v>
      </c>
      <c r="D28" s="11" t="s">
        <v>399</v>
      </c>
      <c r="E28" s="11" t="s">
        <v>399</v>
      </c>
      <c r="F28" s="11" t="s">
        <v>399</v>
      </c>
      <c r="G28" s="11" t="s">
        <v>399</v>
      </c>
      <c r="H28" s="11" t="s">
        <v>399</v>
      </c>
      <c r="I28" s="11" t="s">
        <v>399</v>
      </c>
      <c r="J28" s="11" t="str">
        <f t="shared" si="1"/>
        <v>--</v>
      </c>
    </row>
    <row r="29" spans="1:10" ht="12" customHeight="1">
      <c r="A29" s="2" t="str">
        <f>"May "&amp;RIGHT(A6,4)+1</f>
        <v>May 2012</v>
      </c>
      <c r="B29" s="11" t="s">
        <v>399</v>
      </c>
      <c r="C29" s="11" t="s">
        <v>399</v>
      </c>
      <c r="D29" s="11" t="s">
        <v>399</v>
      </c>
      <c r="E29" s="11" t="s">
        <v>399</v>
      </c>
      <c r="F29" s="11" t="s">
        <v>399</v>
      </c>
      <c r="G29" s="11" t="s">
        <v>399</v>
      </c>
      <c r="H29" s="11" t="s">
        <v>399</v>
      </c>
      <c r="I29" s="11" t="s">
        <v>399</v>
      </c>
      <c r="J29" s="11" t="str">
        <f t="shared" si="1"/>
        <v>--</v>
      </c>
    </row>
    <row r="30" spans="1:10" ht="12" customHeight="1">
      <c r="A30" s="2" t="str">
        <f>"Jun "&amp;RIGHT(A6,4)+1</f>
        <v>Jun 2012</v>
      </c>
      <c r="B30" s="11" t="s">
        <v>399</v>
      </c>
      <c r="C30" s="11" t="s">
        <v>399</v>
      </c>
      <c r="D30" s="11" t="s">
        <v>399</v>
      </c>
      <c r="E30" s="11" t="s">
        <v>399</v>
      </c>
      <c r="F30" s="11" t="s">
        <v>399</v>
      </c>
      <c r="G30" s="11" t="s">
        <v>399</v>
      </c>
      <c r="H30" s="11" t="s">
        <v>399</v>
      </c>
      <c r="I30" s="11" t="s">
        <v>399</v>
      </c>
      <c r="J30" s="11" t="str">
        <f t="shared" si="1"/>
        <v>--</v>
      </c>
    </row>
    <row r="31" spans="1:10" ht="12" customHeight="1">
      <c r="A31" s="2" t="str">
        <f>"Jul "&amp;RIGHT(A6,4)+1</f>
        <v>Jul 2012</v>
      </c>
      <c r="B31" s="11" t="s">
        <v>399</v>
      </c>
      <c r="C31" s="11" t="s">
        <v>399</v>
      </c>
      <c r="D31" s="11" t="s">
        <v>399</v>
      </c>
      <c r="E31" s="11" t="s">
        <v>399</v>
      </c>
      <c r="F31" s="11" t="s">
        <v>399</v>
      </c>
      <c r="G31" s="11" t="s">
        <v>399</v>
      </c>
      <c r="H31" s="11" t="s">
        <v>399</v>
      </c>
      <c r="I31" s="11" t="s">
        <v>399</v>
      </c>
      <c r="J31" s="11" t="str">
        <f t="shared" si="1"/>
        <v>--</v>
      </c>
    </row>
    <row r="32" spans="1:10" ht="12" customHeight="1">
      <c r="A32" s="2" t="str">
        <f>"Aug "&amp;RIGHT(A6,4)+1</f>
        <v>Aug 2012</v>
      </c>
      <c r="B32" s="11" t="s">
        <v>399</v>
      </c>
      <c r="C32" s="11" t="s">
        <v>399</v>
      </c>
      <c r="D32" s="11" t="s">
        <v>399</v>
      </c>
      <c r="E32" s="11" t="s">
        <v>399</v>
      </c>
      <c r="F32" s="11" t="s">
        <v>399</v>
      </c>
      <c r="G32" s="11" t="s">
        <v>399</v>
      </c>
      <c r="H32" s="11" t="s">
        <v>399</v>
      </c>
      <c r="I32" s="11" t="s">
        <v>399</v>
      </c>
      <c r="J32" s="11" t="str">
        <f t="shared" si="1"/>
        <v>--</v>
      </c>
    </row>
    <row r="33" spans="1:10" ht="12" customHeight="1">
      <c r="A33" s="2" t="str">
        <f>"Sep "&amp;RIGHT(A6,4)+1</f>
        <v>Sep 2012</v>
      </c>
      <c r="B33" s="11" t="s">
        <v>399</v>
      </c>
      <c r="C33" s="11" t="s">
        <v>399</v>
      </c>
      <c r="D33" s="11" t="s">
        <v>399</v>
      </c>
      <c r="E33" s="11" t="s">
        <v>399</v>
      </c>
      <c r="F33" s="11" t="s">
        <v>399</v>
      </c>
      <c r="G33" s="11" t="s">
        <v>399</v>
      </c>
      <c r="H33" s="11" t="s">
        <v>399</v>
      </c>
      <c r="I33" s="11" t="s">
        <v>399</v>
      </c>
      <c r="J33" s="11" t="str">
        <f t="shared" si="1"/>
        <v>--</v>
      </c>
    </row>
    <row r="34" spans="1:10" ht="12" customHeight="1">
      <c r="A34" s="12" t="s">
        <v>58</v>
      </c>
      <c r="B34" s="13">
        <v>3267807</v>
      </c>
      <c r="C34" s="13">
        <v>4563791</v>
      </c>
      <c r="D34" s="13">
        <v>145183</v>
      </c>
      <c r="E34" s="13">
        <v>3246123</v>
      </c>
      <c r="F34" s="13">
        <v>11222904</v>
      </c>
      <c r="G34" s="13">
        <v>10259969</v>
      </c>
      <c r="H34" s="13">
        <v>206122</v>
      </c>
      <c r="I34" s="13">
        <v>756813</v>
      </c>
      <c r="J34" s="13">
        <f t="shared" si="1"/>
        <v>11222904</v>
      </c>
    </row>
    <row r="35" spans="1:10" ht="12" customHeight="1">
      <c r="A35" s="14" t="str">
        <f>"Total "&amp;MID(A20,7,LEN(A20)-13)&amp;" Months"</f>
        <v>Total 2 Months</v>
      </c>
      <c r="B35" s="15">
        <v>3267807</v>
      </c>
      <c r="C35" s="15">
        <v>4563791</v>
      </c>
      <c r="D35" s="15">
        <v>145183</v>
      </c>
      <c r="E35" s="15">
        <v>3246123</v>
      </c>
      <c r="F35" s="15">
        <v>11222904</v>
      </c>
      <c r="G35" s="15">
        <v>10259969</v>
      </c>
      <c r="H35" s="15">
        <v>206122</v>
      </c>
      <c r="I35" s="15">
        <v>756813</v>
      </c>
      <c r="J35" s="15">
        <f t="shared" si="1"/>
        <v>11222904</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J5"/>
    <mergeCell ref="A1:I1"/>
    <mergeCell ref="A2:I2"/>
    <mergeCell ref="A3:A4"/>
    <mergeCell ref="B3:F3"/>
    <mergeCell ref="G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3" sqref="A3:A4"/>
    </sheetView>
  </sheetViews>
  <sheetFormatPr defaultColWidth="9.140625" defaultRowHeight="12.75"/>
  <cols>
    <col min="1" max="1" width="12.8515625" style="0" customWidth="1"/>
    <col min="2" max="8" width="11.421875" style="0" customWidth="1"/>
  </cols>
  <sheetData>
    <row r="1" spans="1:8" ht="12" customHeight="1">
      <c r="A1" s="36" t="s">
        <v>396</v>
      </c>
      <c r="B1" s="36"/>
      <c r="C1" s="36"/>
      <c r="D1" s="36"/>
      <c r="E1" s="36"/>
      <c r="F1" s="36"/>
      <c r="G1" s="36"/>
      <c r="H1" s="2" t="s">
        <v>397</v>
      </c>
    </row>
    <row r="2" spans="1:8" ht="12" customHeight="1">
      <c r="A2" s="38" t="s">
        <v>130</v>
      </c>
      <c r="B2" s="38"/>
      <c r="C2" s="38"/>
      <c r="D2" s="38"/>
      <c r="E2" s="38"/>
      <c r="F2" s="38"/>
      <c r="G2" s="38"/>
      <c r="H2" s="1"/>
    </row>
    <row r="3" spans="1:8" ht="24" customHeight="1">
      <c r="A3" s="40" t="s">
        <v>53</v>
      </c>
      <c r="B3" s="42" t="s">
        <v>131</v>
      </c>
      <c r="C3" s="42" t="s">
        <v>132</v>
      </c>
      <c r="D3" s="42" t="s">
        <v>133</v>
      </c>
      <c r="E3" s="42" t="s">
        <v>119</v>
      </c>
      <c r="F3" s="42" t="s">
        <v>134</v>
      </c>
      <c r="G3" s="42" t="s">
        <v>351</v>
      </c>
      <c r="H3" s="50" t="s">
        <v>61</v>
      </c>
    </row>
    <row r="4" spans="1:8" ht="24" customHeight="1">
      <c r="A4" s="41"/>
      <c r="B4" s="43"/>
      <c r="C4" s="43"/>
      <c r="D4" s="43"/>
      <c r="E4" s="43"/>
      <c r="F4" s="43"/>
      <c r="G4" s="43"/>
      <c r="H4" s="51"/>
    </row>
    <row r="5" spans="1:8" ht="12" customHeight="1">
      <c r="A5" s="1"/>
      <c r="B5" s="34" t="str">
        <f>REPT("-",41)&amp;" Number "&amp;REPT("-",40)</f>
        <v>----------------------------------------- Number ----------------------------------------</v>
      </c>
      <c r="C5" s="34"/>
      <c r="D5" s="34"/>
      <c r="E5" s="34"/>
      <c r="F5" s="34" t="str">
        <f>REPT("-",30)&amp;" Dollars "&amp;REPT("-",30)</f>
        <v>------------------------------ Dollars ------------------------------</v>
      </c>
      <c r="G5" s="34"/>
      <c r="H5" s="34"/>
    </row>
    <row r="6" ht="12" customHeight="1">
      <c r="A6" s="3" t="s">
        <v>398</v>
      </c>
    </row>
    <row r="7" spans="1:8" ht="12" customHeight="1">
      <c r="A7" s="2" t="str">
        <f>"Oct "&amp;RIGHT(A6,4)-1</f>
        <v>Oct 2010</v>
      </c>
      <c r="B7" s="11" t="s">
        <v>399</v>
      </c>
      <c r="C7" s="11" t="s">
        <v>399</v>
      </c>
      <c r="D7" s="11" t="s">
        <v>399</v>
      </c>
      <c r="E7" s="11">
        <v>5726153</v>
      </c>
      <c r="F7" s="11">
        <v>9610080.3</v>
      </c>
      <c r="G7" s="11">
        <v>5084.37</v>
      </c>
      <c r="H7" s="11">
        <f aca="true" t="shared" si="0" ref="H7:H20">IF(ISBLANK(F7),"",F7)</f>
        <v>9610080.3</v>
      </c>
    </row>
    <row r="8" spans="1:8" ht="12" customHeight="1">
      <c r="A8" s="2" t="str">
        <f>"Nov "&amp;RIGHT(A6,4)-1</f>
        <v>Nov 2010</v>
      </c>
      <c r="B8" s="11" t="s">
        <v>399</v>
      </c>
      <c r="C8" s="11" t="s">
        <v>399</v>
      </c>
      <c r="D8" s="11" t="s">
        <v>399</v>
      </c>
      <c r="E8" s="11">
        <v>5690038</v>
      </c>
      <c r="F8" s="11">
        <v>9551421.76</v>
      </c>
      <c r="G8" s="11">
        <v>4846.0275</v>
      </c>
      <c r="H8" s="11">
        <f t="shared" si="0"/>
        <v>9551421.76</v>
      </c>
    </row>
    <row r="9" spans="1:8" ht="12" customHeight="1">
      <c r="A9" s="2" t="str">
        <f>"Dec "&amp;RIGHT(A6,4)-1</f>
        <v>Dec 2010</v>
      </c>
      <c r="B9" s="11">
        <v>1762</v>
      </c>
      <c r="C9" s="11">
        <v>2668</v>
      </c>
      <c r="D9" s="11">
        <v>115332</v>
      </c>
      <c r="E9" s="11">
        <v>5680418</v>
      </c>
      <c r="F9" s="11">
        <v>9520514.05</v>
      </c>
      <c r="G9" s="11">
        <v>4576.905</v>
      </c>
      <c r="H9" s="11">
        <f t="shared" si="0"/>
        <v>9520514.05</v>
      </c>
    </row>
    <row r="10" spans="1:8" ht="12" customHeight="1">
      <c r="A10" s="2" t="str">
        <f>"Jan "&amp;RIGHT(A6,4)</f>
        <v>Jan 2011</v>
      </c>
      <c r="B10" s="11" t="s">
        <v>399</v>
      </c>
      <c r="C10" s="11" t="s">
        <v>399</v>
      </c>
      <c r="D10" s="11" t="s">
        <v>399</v>
      </c>
      <c r="E10" s="11">
        <v>5306966</v>
      </c>
      <c r="F10" s="11">
        <v>8931307.3</v>
      </c>
      <c r="G10" s="11">
        <v>4349.7</v>
      </c>
      <c r="H10" s="11">
        <f t="shared" si="0"/>
        <v>8931307.3</v>
      </c>
    </row>
    <row r="11" spans="1:8" ht="12" customHeight="1">
      <c r="A11" s="2" t="str">
        <f>"Feb "&amp;RIGHT(A6,4)</f>
        <v>Feb 2011</v>
      </c>
      <c r="B11" s="11" t="s">
        <v>399</v>
      </c>
      <c r="C11" s="11" t="s">
        <v>399</v>
      </c>
      <c r="D11" s="11" t="s">
        <v>399</v>
      </c>
      <c r="E11" s="11">
        <v>5198942</v>
      </c>
      <c r="F11" s="11">
        <v>8747191.21</v>
      </c>
      <c r="G11" s="11">
        <v>4766.6475</v>
      </c>
      <c r="H11" s="11">
        <f t="shared" si="0"/>
        <v>8747191.21</v>
      </c>
    </row>
    <row r="12" spans="1:8" ht="12" customHeight="1">
      <c r="A12" s="2" t="str">
        <f>"Mar "&amp;RIGHT(A6,4)</f>
        <v>Mar 2011</v>
      </c>
      <c r="B12" s="11">
        <v>1807</v>
      </c>
      <c r="C12" s="11">
        <v>2689</v>
      </c>
      <c r="D12" s="11">
        <v>120063</v>
      </c>
      <c r="E12" s="11">
        <v>6253519</v>
      </c>
      <c r="F12" s="11">
        <v>10501801.54</v>
      </c>
      <c r="G12" s="11">
        <v>5356.935</v>
      </c>
      <c r="H12" s="11">
        <f t="shared" si="0"/>
        <v>10501801.54</v>
      </c>
    </row>
    <row r="13" spans="1:8" ht="12" customHeight="1">
      <c r="A13" s="2" t="str">
        <f>"Apr "&amp;RIGHT(A6,4)</f>
        <v>Apr 2011</v>
      </c>
      <c r="B13" s="11" t="s">
        <v>399</v>
      </c>
      <c r="C13" s="11" t="s">
        <v>399</v>
      </c>
      <c r="D13" s="11" t="s">
        <v>399</v>
      </c>
      <c r="E13" s="11">
        <v>5651334</v>
      </c>
      <c r="F13" s="11">
        <v>9475314.72</v>
      </c>
      <c r="G13" s="11">
        <v>4699.4175</v>
      </c>
      <c r="H13" s="11">
        <f t="shared" si="0"/>
        <v>9475314.72</v>
      </c>
    </row>
    <row r="14" spans="1:8" ht="12" customHeight="1">
      <c r="A14" s="2" t="str">
        <f>"May "&amp;RIGHT(A6,4)</f>
        <v>May 2011</v>
      </c>
      <c r="B14" s="11" t="s">
        <v>399</v>
      </c>
      <c r="C14" s="11" t="s">
        <v>399</v>
      </c>
      <c r="D14" s="11" t="s">
        <v>399</v>
      </c>
      <c r="E14" s="11">
        <v>5956192</v>
      </c>
      <c r="F14" s="11">
        <v>9999921.19</v>
      </c>
      <c r="G14" s="11">
        <v>4978.8675</v>
      </c>
      <c r="H14" s="11">
        <f t="shared" si="0"/>
        <v>9999921.19</v>
      </c>
    </row>
    <row r="15" spans="1:8" ht="12" customHeight="1">
      <c r="A15" s="2" t="str">
        <f>"Jun "&amp;RIGHT(A6,4)</f>
        <v>Jun 2011</v>
      </c>
      <c r="B15" s="11">
        <v>1780</v>
      </c>
      <c r="C15" s="11">
        <v>2680</v>
      </c>
      <c r="D15" s="11">
        <v>120585</v>
      </c>
      <c r="E15" s="11">
        <v>6097569</v>
      </c>
      <c r="F15" s="11">
        <v>10207778.33</v>
      </c>
      <c r="G15" s="11">
        <v>4962.465</v>
      </c>
      <c r="H15" s="11">
        <f t="shared" si="0"/>
        <v>10207778.33</v>
      </c>
    </row>
    <row r="16" spans="1:8" ht="12" customHeight="1">
      <c r="A16" s="2" t="str">
        <f>"Jul "&amp;RIGHT(A6,4)</f>
        <v>Jul 2011</v>
      </c>
      <c r="B16" s="11" t="s">
        <v>399</v>
      </c>
      <c r="C16" s="11" t="s">
        <v>399</v>
      </c>
      <c r="D16" s="11" t="s">
        <v>399</v>
      </c>
      <c r="E16" s="11">
        <v>5627499</v>
      </c>
      <c r="F16" s="11">
        <v>9617268.76</v>
      </c>
      <c r="G16" s="11">
        <v>4707.4325</v>
      </c>
      <c r="H16" s="11">
        <f t="shared" si="0"/>
        <v>9617268.76</v>
      </c>
    </row>
    <row r="17" spans="1:8" ht="12" customHeight="1">
      <c r="A17" s="2" t="str">
        <f>"Aug "&amp;RIGHT(A6,4)</f>
        <v>Aug 2011</v>
      </c>
      <c r="B17" s="11" t="s">
        <v>399</v>
      </c>
      <c r="C17" s="11" t="s">
        <v>399</v>
      </c>
      <c r="D17" s="11" t="s">
        <v>399</v>
      </c>
      <c r="E17" s="11">
        <v>6354432</v>
      </c>
      <c r="F17" s="11">
        <v>10860418.66</v>
      </c>
      <c r="G17" s="11">
        <v>5867.77</v>
      </c>
      <c r="H17" s="11">
        <f t="shared" si="0"/>
        <v>10860418.66</v>
      </c>
    </row>
    <row r="18" spans="1:8" ht="12" customHeight="1">
      <c r="A18" s="2" t="str">
        <f>"Sep "&amp;RIGHT(A6,4)</f>
        <v>Sep 2011</v>
      </c>
      <c r="B18" s="11">
        <v>1806</v>
      </c>
      <c r="C18" s="11">
        <v>2688</v>
      </c>
      <c r="D18" s="11">
        <v>122299</v>
      </c>
      <c r="E18" s="11">
        <v>5939718</v>
      </c>
      <c r="F18" s="11">
        <v>10140135.38</v>
      </c>
      <c r="G18" s="11">
        <v>5653.0575</v>
      </c>
      <c r="H18" s="11">
        <f t="shared" si="0"/>
        <v>10140135.38</v>
      </c>
    </row>
    <row r="19" spans="1:8" ht="12" customHeight="1">
      <c r="A19" s="12" t="s">
        <v>58</v>
      </c>
      <c r="B19" s="13">
        <v>1788.75</v>
      </c>
      <c r="C19" s="13">
        <v>2681.25</v>
      </c>
      <c r="D19" s="13">
        <v>119569.75</v>
      </c>
      <c r="E19" s="13">
        <v>69482780</v>
      </c>
      <c r="F19" s="13">
        <v>117163153.2</v>
      </c>
      <c r="G19" s="13">
        <v>59849.595</v>
      </c>
      <c r="H19" s="13">
        <f t="shared" si="0"/>
        <v>117163153.2</v>
      </c>
    </row>
    <row r="20" spans="1:8" ht="12" customHeight="1">
      <c r="A20" s="14" t="s">
        <v>400</v>
      </c>
      <c r="B20" s="15" t="s">
        <v>399</v>
      </c>
      <c r="C20" s="15" t="s">
        <v>399</v>
      </c>
      <c r="D20" s="15" t="s">
        <v>399</v>
      </c>
      <c r="E20" s="15">
        <v>11416191</v>
      </c>
      <c r="F20" s="15">
        <v>19161502.06</v>
      </c>
      <c r="G20" s="15">
        <v>9930.3975</v>
      </c>
      <c r="H20" s="15">
        <f t="shared" si="0"/>
        <v>19161502.06</v>
      </c>
    </row>
    <row r="21" ht="12" customHeight="1">
      <c r="A21" s="3" t="str">
        <f>"FY "&amp;RIGHT(A6,4)+1</f>
        <v>FY 2012</v>
      </c>
    </row>
    <row r="22" spans="1:8" ht="12" customHeight="1">
      <c r="A22" s="2" t="str">
        <f>"Oct "&amp;RIGHT(A6,4)</f>
        <v>Oct 2011</v>
      </c>
      <c r="B22" s="11" t="s">
        <v>399</v>
      </c>
      <c r="C22" s="11" t="s">
        <v>399</v>
      </c>
      <c r="D22" s="11" t="s">
        <v>399</v>
      </c>
      <c r="E22" s="11">
        <v>5722889</v>
      </c>
      <c r="F22" s="11">
        <v>9769272.81</v>
      </c>
      <c r="G22" s="11">
        <v>657.4875</v>
      </c>
      <c r="H22" s="11">
        <f aca="true" t="shared" si="1" ref="H22:H35">IF(ISBLANK(F22),"",F22)</f>
        <v>9769272.81</v>
      </c>
    </row>
    <row r="23" spans="1:8" ht="12" customHeight="1">
      <c r="A23" s="2" t="str">
        <f>"Nov "&amp;RIGHT(A6,4)</f>
        <v>Nov 2011</v>
      </c>
      <c r="B23" s="11" t="s">
        <v>399</v>
      </c>
      <c r="C23" s="11" t="s">
        <v>399</v>
      </c>
      <c r="D23" s="11" t="s">
        <v>399</v>
      </c>
      <c r="E23" s="11">
        <v>5500015</v>
      </c>
      <c r="F23" s="11">
        <v>9416381.6</v>
      </c>
      <c r="G23" s="11" t="s">
        <v>399</v>
      </c>
      <c r="H23" s="11">
        <f t="shared" si="1"/>
        <v>9416381.6</v>
      </c>
    </row>
    <row r="24" spans="1:8" ht="12" customHeight="1">
      <c r="A24" s="2" t="str">
        <f>"Dec "&amp;RIGHT(A6,4)</f>
        <v>Dec 2011</v>
      </c>
      <c r="B24" s="11" t="s">
        <v>399</v>
      </c>
      <c r="C24" s="11" t="s">
        <v>399</v>
      </c>
      <c r="D24" s="11" t="s">
        <v>399</v>
      </c>
      <c r="E24" s="11" t="s">
        <v>399</v>
      </c>
      <c r="F24" s="11" t="s">
        <v>399</v>
      </c>
      <c r="G24" s="11" t="s">
        <v>399</v>
      </c>
      <c r="H24" s="11" t="str">
        <f t="shared" si="1"/>
        <v>--</v>
      </c>
    </row>
    <row r="25" spans="1:8" ht="12" customHeight="1">
      <c r="A25" s="2" t="str">
        <f>"Jan "&amp;RIGHT(A6,4)+1</f>
        <v>Jan 2012</v>
      </c>
      <c r="B25" s="11" t="s">
        <v>399</v>
      </c>
      <c r="C25" s="11" t="s">
        <v>399</v>
      </c>
      <c r="D25" s="11" t="s">
        <v>399</v>
      </c>
      <c r="E25" s="11" t="s">
        <v>399</v>
      </c>
      <c r="F25" s="11" t="s">
        <v>399</v>
      </c>
      <c r="G25" s="11" t="s">
        <v>399</v>
      </c>
      <c r="H25" s="11" t="str">
        <f t="shared" si="1"/>
        <v>--</v>
      </c>
    </row>
    <row r="26" spans="1:8" ht="12" customHeight="1">
      <c r="A26" s="2" t="str">
        <f>"Feb "&amp;RIGHT(A6,4)+1</f>
        <v>Feb 2012</v>
      </c>
      <c r="B26" s="11" t="s">
        <v>399</v>
      </c>
      <c r="C26" s="11" t="s">
        <v>399</v>
      </c>
      <c r="D26" s="11" t="s">
        <v>399</v>
      </c>
      <c r="E26" s="11" t="s">
        <v>399</v>
      </c>
      <c r="F26" s="11" t="s">
        <v>399</v>
      </c>
      <c r="G26" s="11" t="s">
        <v>399</v>
      </c>
      <c r="H26" s="11" t="str">
        <f t="shared" si="1"/>
        <v>--</v>
      </c>
    </row>
    <row r="27" spans="1:8" ht="12" customHeight="1">
      <c r="A27" s="2" t="str">
        <f>"Mar "&amp;RIGHT(A6,4)+1</f>
        <v>Mar 2012</v>
      </c>
      <c r="B27" s="11" t="s">
        <v>399</v>
      </c>
      <c r="C27" s="11" t="s">
        <v>399</v>
      </c>
      <c r="D27" s="11" t="s">
        <v>399</v>
      </c>
      <c r="E27" s="11" t="s">
        <v>399</v>
      </c>
      <c r="F27" s="11" t="s">
        <v>399</v>
      </c>
      <c r="G27" s="11" t="s">
        <v>399</v>
      </c>
      <c r="H27" s="11" t="str">
        <f t="shared" si="1"/>
        <v>--</v>
      </c>
    </row>
    <row r="28" spans="1:8" ht="12" customHeight="1">
      <c r="A28" s="2" t="str">
        <f>"Apr "&amp;RIGHT(A6,4)+1</f>
        <v>Apr 2012</v>
      </c>
      <c r="B28" s="11" t="s">
        <v>399</v>
      </c>
      <c r="C28" s="11" t="s">
        <v>399</v>
      </c>
      <c r="D28" s="11" t="s">
        <v>399</v>
      </c>
      <c r="E28" s="11" t="s">
        <v>399</v>
      </c>
      <c r="F28" s="11" t="s">
        <v>399</v>
      </c>
      <c r="G28" s="11" t="s">
        <v>399</v>
      </c>
      <c r="H28" s="11" t="str">
        <f t="shared" si="1"/>
        <v>--</v>
      </c>
    </row>
    <row r="29" spans="1:8" ht="12" customHeight="1">
      <c r="A29" s="2" t="str">
        <f>"May "&amp;RIGHT(A6,4)+1</f>
        <v>May 2012</v>
      </c>
      <c r="B29" s="11" t="s">
        <v>399</v>
      </c>
      <c r="C29" s="11" t="s">
        <v>399</v>
      </c>
      <c r="D29" s="11" t="s">
        <v>399</v>
      </c>
      <c r="E29" s="11" t="s">
        <v>399</v>
      </c>
      <c r="F29" s="11" t="s">
        <v>399</v>
      </c>
      <c r="G29" s="11" t="s">
        <v>399</v>
      </c>
      <c r="H29" s="11" t="str">
        <f t="shared" si="1"/>
        <v>--</v>
      </c>
    </row>
    <row r="30" spans="1:8" ht="12" customHeight="1">
      <c r="A30" s="2" t="str">
        <f>"Jun "&amp;RIGHT(A6,4)+1</f>
        <v>Jun 2012</v>
      </c>
      <c r="B30" s="11" t="s">
        <v>399</v>
      </c>
      <c r="C30" s="11" t="s">
        <v>399</v>
      </c>
      <c r="D30" s="11" t="s">
        <v>399</v>
      </c>
      <c r="E30" s="11" t="s">
        <v>399</v>
      </c>
      <c r="F30" s="11" t="s">
        <v>399</v>
      </c>
      <c r="G30" s="11" t="s">
        <v>399</v>
      </c>
      <c r="H30" s="11" t="str">
        <f t="shared" si="1"/>
        <v>--</v>
      </c>
    </row>
    <row r="31" spans="1:8" ht="12" customHeight="1">
      <c r="A31" s="2" t="str">
        <f>"Jul "&amp;RIGHT(A6,4)+1</f>
        <v>Jul 2012</v>
      </c>
      <c r="B31" s="11" t="s">
        <v>399</v>
      </c>
      <c r="C31" s="11" t="s">
        <v>399</v>
      </c>
      <c r="D31" s="11" t="s">
        <v>399</v>
      </c>
      <c r="E31" s="11" t="s">
        <v>399</v>
      </c>
      <c r="F31" s="11" t="s">
        <v>399</v>
      </c>
      <c r="G31" s="11" t="s">
        <v>399</v>
      </c>
      <c r="H31" s="11" t="str">
        <f t="shared" si="1"/>
        <v>--</v>
      </c>
    </row>
    <row r="32" spans="1:8" ht="12" customHeight="1">
      <c r="A32" s="2" t="str">
        <f>"Aug "&amp;RIGHT(A6,4)+1</f>
        <v>Aug 2012</v>
      </c>
      <c r="B32" s="11" t="s">
        <v>399</v>
      </c>
      <c r="C32" s="11" t="s">
        <v>399</v>
      </c>
      <c r="D32" s="11" t="s">
        <v>399</v>
      </c>
      <c r="E32" s="11" t="s">
        <v>399</v>
      </c>
      <c r="F32" s="11" t="s">
        <v>399</v>
      </c>
      <c r="G32" s="11" t="s">
        <v>399</v>
      </c>
      <c r="H32" s="11" t="str">
        <f t="shared" si="1"/>
        <v>--</v>
      </c>
    </row>
    <row r="33" spans="1:8" ht="12" customHeight="1">
      <c r="A33" s="2" t="str">
        <f>"Sep "&amp;RIGHT(A6,4)+1</f>
        <v>Sep 2012</v>
      </c>
      <c r="B33" s="11" t="s">
        <v>399</v>
      </c>
      <c r="C33" s="11" t="s">
        <v>399</v>
      </c>
      <c r="D33" s="11" t="s">
        <v>399</v>
      </c>
      <c r="E33" s="11" t="s">
        <v>399</v>
      </c>
      <c r="F33" s="11" t="s">
        <v>399</v>
      </c>
      <c r="G33" s="11" t="s">
        <v>399</v>
      </c>
      <c r="H33" s="11" t="str">
        <f t="shared" si="1"/>
        <v>--</v>
      </c>
    </row>
    <row r="34" spans="1:8" ht="12" customHeight="1">
      <c r="A34" s="12" t="s">
        <v>58</v>
      </c>
      <c r="B34" s="13" t="s">
        <v>399</v>
      </c>
      <c r="C34" s="13" t="s">
        <v>399</v>
      </c>
      <c r="D34" s="13" t="s">
        <v>399</v>
      </c>
      <c r="E34" s="13">
        <v>11222904</v>
      </c>
      <c r="F34" s="13">
        <v>19185654.41</v>
      </c>
      <c r="G34" s="13">
        <v>657.4875</v>
      </c>
      <c r="H34" s="13">
        <f t="shared" si="1"/>
        <v>19185654.41</v>
      </c>
    </row>
    <row r="35" spans="1:8" ht="12" customHeight="1">
      <c r="A35" s="14" t="str">
        <f>"Total "&amp;MID(A20,7,LEN(A20)-13)&amp;" Months"</f>
        <v>Total 2 Months</v>
      </c>
      <c r="B35" s="15" t="s">
        <v>399</v>
      </c>
      <c r="C35" s="15" t="s">
        <v>399</v>
      </c>
      <c r="D35" s="15" t="s">
        <v>399</v>
      </c>
      <c r="E35" s="15">
        <v>11222904</v>
      </c>
      <c r="F35" s="15">
        <v>19185654.41</v>
      </c>
      <c r="G35" s="15">
        <v>657.4875</v>
      </c>
      <c r="H35" s="15">
        <f t="shared" si="1"/>
        <v>19185654.41</v>
      </c>
    </row>
    <row r="36" spans="1:8" ht="12" customHeight="1">
      <c r="A36" s="34"/>
      <c r="B36" s="34"/>
      <c r="C36" s="34"/>
      <c r="D36" s="34"/>
      <c r="E36" s="34"/>
      <c r="F36" s="34"/>
      <c r="G36" s="34"/>
      <c r="H36" s="34"/>
    </row>
    <row r="37" spans="1:8" ht="69.75" customHeight="1">
      <c r="A37" s="52" t="s">
        <v>135</v>
      </c>
      <c r="B37" s="52"/>
      <c r="C37" s="52"/>
      <c r="D37" s="52"/>
      <c r="E37" s="52"/>
      <c r="F37" s="52"/>
      <c r="G37" s="52"/>
      <c r="H37" s="52"/>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G1"/>
    <mergeCell ref="A2:G2"/>
    <mergeCell ref="A3:A4"/>
    <mergeCell ref="B3:B4"/>
    <mergeCell ref="C3:C4"/>
    <mergeCell ref="D3:D4"/>
    <mergeCell ref="E3:E4"/>
    <mergeCell ref="F3:F4"/>
    <mergeCell ref="G3:G4"/>
    <mergeCell ref="A37:H37"/>
    <mergeCell ref="H3:H4"/>
    <mergeCell ref="B5:E5"/>
    <mergeCell ref="F5:H5"/>
    <mergeCell ref="A36:H36"/>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D3" sqref="D3:D4"/>
    </sheetView>
  </sheetViews>
  <sheetFormatPr defaultColWidth="9.140625" defaultRowHeight="12.75"/>
  <cols>
    <col min="1" max="6" width="11.421875" style="0" customWidth="1"/>
    <col min="7" max="7" width="57.140625" style="0" customWidth="1"/>
  </cols>
  <sheetData>
    <row r="1" spans="1:6" ht="12" customHeight="1">
      <c r="A1" s="36" t="s">
        <v>396</v>
      </c>
      <c r="B1" s="36"/>
      <c r="C1" s="36"/>
      <c r="D1" s="36"/>
      <c r="E1" s="36"/>
      <c r="F1" s="2" t="s">
        <v>397</v>
      </c>
    </row>
    <row r="2" spans="1:6" ht="12" customHeight="1">
      <c r="A2" s="38" t="s">
        <v>136</v>
      </c>
      <c r="B2" s="38"/>
      <c r="C2" s="38"/>
      <c r="D2" s="38"/>
      <c r="E2" s="38"/>
      <c r="F2" s="1"/>
    </row>
    <row r="3" spans="1:6" ht="24" customHeight="1">
      <c r="A3" s="40" t="s">
        <v>53</v>
      </c>
      <c r="B3" s="44" t="s">
        <v>119</v>
      </c>
      <c r="C3" s="45"/>
      <c r="D3" s="42" t="s">
        <v>350</v>
      </c>
      <c r="E3" s="42" t="s">
        <v>246</v>
      </c>
      <c r="F3" s="50" t="s">
        <v>61</v>
      </c>
    </row>
    <row r="4" spans="1:6" ht="24" customHeight="1">
      <c r="A4" s="41"/>
      <c r="B4" s="10" t="s">
        <v>137</v>
      </c>
      <c r="C4" s="10" t="s">
        <v>138</v>
      </c>
      <c r="D4" s="43"/>
      <c r="E4" s="43"/>
      <c r="F4" s="51"/>
    </row>
    <row r="5" spans="1:7" ht="12" customHeight="1">
      <c r="A5" s="1"/>
      <c r="B5" s="54" t="str">
        <f>REPT("-",5)&amp;" Number "&amp;REPT("-",4)&amp;"   "&amp;REPT("-",43)&amp;" Dollars "&amp;REPT("-",41)</f>
        <v>----- Number ----   ------------------------------------------- Dollars -----------------------------------------</v>
      </c>
      <c r="C5" s="54"/>
      <c r="D5" s="54"/>
      <c r="E5" s="54"/>
      <c r="F5" s="54"/>
      <c r="G5" s="54"/>
    </row>
    <row r="6" ht="12" customHeight="1">
      <c r="A6" s="3" t="s">
        <v>398</v>
      </c>
    </row>
    <row r="7" spans="1:6" ht="12" customHeight="1">
      <c r="A7" s="2" t="str">
        <f>"Oct "&amp;RIGHT(A6,4)-1</f>
        <v>Oct 2010</v>
      </c>
      <c r="B7" s="11">
        <v>168069423</v>
      </c>
      <c r="C7" s="11">
        <v>215091010.05</v>
      </c>
      <c r="D7" s="11">
        <v>132024</v>
      </c>
      <c r="E7" s="11" t="s">
        <v>399</v>
      </c>
      <c r="F7" s="11">
        <v>215223034.05</v>
      </c>
    </row>
    <row r="8" spans="1:6" ht="12" customHeight="1">
      <c r="A8" s="2" t="str">
        <f>"Nov "&amp;RIGHT(A6,4)-1</f>
        <v>Nov 2010</v>
      </c>
      <c r="B8" s="11">
        <v>160093105</v>
      </c>
      <c r="C8" s="11">
        <v>205701237.31</v>
      </c>
      <c r="D8" s="11">
        <v>827605</v>
      </c>
      <c r="E8" s="11" t="s">
        <v>399</v>
      </c>
      <c r="F8" s="11">
        <v>206528842.31</v>
      </c>
    </row>
    <row r="9" spans="1:6" ht="12" customHeight="1">
      <c r="A9" s="2" t="str">
        <f>"Dec "&amp;RIGHT(A6,4)-1</f>
        <v>Dec 2010</v>
      </c>
      <c r="B9" s="11">
        <v>148591836</v>
      </c>
      <c r="C9" s="11">
        <v>190655121.99</v>
      </c>
      <c r="D9" s="11">
        <v>19160699</v>
      </c>
      <c r="E9" s="11">
        <v>43482257</v>
      </c>
      <c r="F9" s="11">
        <v>253298077.99</v>
      </c>
    </row>
    <row r="10" spans="1:6" ht="12" customHeight="1">
      <c r="A10" s="2" t="str">
        <f>"Jan "&amp;RIGHT(A6,4)</f>
        <v>Jan 2011</v>
      </c>
      <c r="B10" s="11">
        <v>156700160</v>
      </c>
      <c r="C10" s="11">
        <v>200310703.55</v>
      </c>
      <c r="D10" s="11">
        <v>106124</v>
      </c>
      <c r="E10" s="11" t="s">
        <v>399</v>
      </c>
      <c r="F10" s="11">
        <v>200416827.55</v>
      </c>
    </row>
    <row r="11" spans="1:6" ht="12" customHeight="1">
      <c r="A11" s="2" t="str">
        <f>"Feb "&amp;RIGHT(A6,4)</f>
        <v>Feb 2011</v>
      </c>
      <c r="B11" s="11">
        <v>153754945</v>
      </c>
      <c r="C11" s="11">
        <v>197080646.93</v>
      </c>
      <c r="D11" s="11">
        <v>25978</v>
      </c>
      <c r="E11" s="11" t="s">
        <v>399</v>
      </c>
      <c r="F11" s="11">
        <v>197106624.93</v>
      </c>
    </row>
    <row r="12" spans="1:6" ht="12" customHeight="1">
      <c r="A12" s="2" t="str">
        <f>"Mar "&amp;RIGHT(A6,4)</f>
        <v>Mar 2011</v>
      </c>
      <c r="B12" s="11">
        <v>188413342</v>
      </c>
      <c r="C12" s="11">
        <v>241673292.1</v>
      </c>
      <c r="D12" s="11">
        <v>30600139</v>
      </c>
      <c r="E12" s="11">
        <v>38610601</v>
      </c>
      <c r="F12" s="11">
        <v>310884032.1</v>
      </c>
    </row>
    <row r="13" spans="1:6" ht="12" customHeight="1">
      <c r="A13" s="2" t="str">
        <f>"Apr "&amp;RIGHT(A6,4)</f>
        <v>Apr 2011</v>
      </c>
      <c r="B13" s="11">
        <v>168259241</v>
      </c>
      <c r="C13" s="11">
        <v>213915986.87</v>
      </c>
      <c r="D13" s="11">
        <v>121561</v>
      </c>
      <c r="E13" s="11" t="s">
        <v>399</v>
      </c>
      <c r="F13" s="11">
        <v>214037547.87</v>
      </c>
    </row>
    <row r="14" spans="1:6" ht="12" customHeight="1">
      <c r="A14" s="2" t="str">
        <f>"May "&amp;RIGHT(A6,4)</f>
        <v>May 2011</v>
      </c>
      <c r="B14" s="11">
        <v>173285784</v>
      </c>
      <c r="C14" s="11">
        <v>220101457.49</v>
      </c>
      <c r="D14" s="11" t="s">
        <v>399</v>
      </c>
      <c r="E14" s="11" t="s">
        <v>399</v>
      </c>
      <c r="F14" s="11">
        <v>220101457.49</v>
      </c>
    </row>
    <row r="15" spans="1:6" ht="12" customHeight="1">
      <c r="A15" s="2" t="str">
        <f>"Jun "&amp;RIGHT(A6,4)</f>
        <v>Jun 2011</v>
      </c>
      <c r="B15" s="11">
        <v>156005365</v>
      </c>
      <c r="C15" s="11">
        <v>195825027.26</v>
      </c>
      <c r="D15" s="11">
        <v>24114019</v>
      </c>
      <c r="E15" s="11">
        <v>36213581</v>
      </c>
      <c r="F15" s="11">
        <v>256152627.26</v>
      </c>
    </row>
    <row r="16" spans="1:6" ht="12" customHeight="1">
      <c r="A16" s="2" t="str">
        <f>"Jul "&amp;RIGHT(A6,4)</f>
        <v>Jul 2011</v>
      </c>
      <c r="B16" s="11">
        <v>132445273</v>
      </c>
      <c r="C16" s="11">
        <v>171592250.19</v>
      </c>
      <c r="D16" s="11">
        <v>77997.06</v>
      </c>
      <c r="E16" s="11" t="s">
        <v>399</v>
      </c>
      <c r="F16" s="11">
        <v>171670247.25</v>
      </c>
    </row>
    <row r="17" spans="1:6" ht="12" customHeight="1">
      <c r="A17" s="2" t="str">
        <f>"Aug "&amp;RIGHT(A6,4)</f>
        <v>Aug 2011</v>
      </c>
      <c r="B17" s="11">
        <v>156581378</v>
      </c>
      <c r="C17" s="11">
        <v>200386850.73</v>
      </c>
      <c r="D17" s="11">
        <v>78510.33</v>
      </c>
      <c r="E17" s="11" t="s">
        <v>399</v>
      </c>
      <c r="F17" s="11">
        <v>200465361.06</v>
      </c>
    </row>
    <row r="18" spans="1:6" ht="12" customHeight="1">
      <c r="A18" s="2" t="str">
        <f>"Sep "&amp;RIGHT(A6,4)</f>
        <v>Sep 2011</v>
      </c>
      <c r="B18" s="11">
        <v>162904442</v>
      </c>
      <c r="C18" s="11">
        <v>212104334.92</v>
      </c>
      <c r="D18" s="11">
        <v>21862715.94</v>
      </c>
      <c r="E18" s="11">
        <v>29781804</v>
      </c>
      <c r="F18" s="11">
        <v>263748854.86</v>
      </c>
    </row>
    <row r="19" spans="1:6" ht="12" customHeight="1">
      <c r="A19" s="12" t="s">
        <v>58</v>
      </c>
      <c r="B19" s="13">
        <v>1925104294</v>
      </c>
      <c r="C19" s="13">
        <v>2464437919.39</v>
      </c>
      <c r="D19" s="13">
        <v>97107372.33</v>
      </c>
      <c r="E19" s="13">
        <v>148088243</v>
      </c>
      <c r="F19" s="13">
        <v>2709633534.72</v>
      </c>
    </row>
    <row r="20" spans="1:6" ht="12" customHeight="1">
      <c r="A20" s="14" t="s">
        <v>400</v>
      </c>
      <c r="B20" s="15">
        <v>328162528</v>
      </c>
      <c r="C20" s="15">
        <v>420792247.36</v>
      </c>
      <c r="D20" s="15">
        <v>959629</v>
      </c>
      <c r="E20" s="15" t="s">
        <v>399</v>
      </c>
      <c r="F20" s="15">
        <v>421751876.36</v>
      </c>
    </row>
    <row r="21" ht="12" customHeight="1">
      <c r="A21" s="3" t="str">
        <f>"FY "&amp;RIGHT(A6,4)+1</f>
        <v>FY 2012</v>
      </c>
    </row>
    <row r="22" spans="1:6" ht="12" customHeight="1">
      <c r="A22" s="2" t="str">
        <f>"Oct "&amp;RIGHT(A6,4)</f>
        <v>Oct 2011</v>
      </c>
      <c r="B22" s="11">
        <v>165155276</v>
      </c>
      <c r="C22" s="11">
        <v>217899593.41</v>
      </c>
      <c r="D22" s="11">
        <v>169775.53</v>
      </c>
      <c r="E22" s="11" t="s">
        <v>399</v>
      </c>
      <c r="F22" s="11">
        <v>218069368.94</v>
      </c>
    </row>
    <row r="23" spans="1:6" ht="12" customHeight="1">
      <c r="A23" s="2" t="str">
        <f>"Nov "&amp;RIGHT(A6,4)</f>
        <v>Nov 2011</v>
      </c>
      <c r="B23" s="11">
        <v>158016723</v>
      </c>
      <c r="C23" s="11">
        <v>210301203.16</v>
      </c>
      <c r="D23" s="11">
        <v>134861.34</v>
      </c>
      <c r="E23" s="11" t="s">
        <v>399</v>
      </c>
      <c r="F23" s="11">
        <v>210436064.5</v>
      </c>
    </row>
    <row r="24" spans="1:6" ht="12" customHeight="1">
      <c r="A24" s="2" t="str">
        <f>"Dec "&amp;RIGHT(A6,4)</f>
        <v>Dec 2011</v>
      </c>
      <c r="B24" s="11" t="s">
        <v>399</v>
      </c>
      <c r="C24" s="11" t="s">
        <v>399</v>
      </c>
      <c r="D24" s="11" t="s">
        <v>399</v>
      </c>
      <c r="E24" s="11" t="s">
        <v>399</v>
      </c>
      <c r="F24" s="11" t="s">
        <v>399</v>
      </c>
    </row>
    <row r="25" spans="1:6" ht="12" customHeight="1">
      <c r="A25" s="2" t="str">
        <f>"Jan "&amp;RIGHT(A6,4)+1</f>
        <v>Jan 2012</v>
      </c>
      <c r="B25" s="11" t="s">
        <v>399</v>
      </c>
      <c r="C25" s="11" t="s">
        <v>399</v>
      </c>
      <c r="D25" s="11" t="s">
        <v>399</v>
      </c>
      <c r="E25" s="11" t="s">
        <v>399</v>
      </c>
      <c r="F25" s="11" t="s">
        <v>399</v>
      </c>
    </row>
    <row r="26" spans="1:6" ht="12" customHeight="1">
      <c r="A26" s="2" t="str">
        <f>"Feb "&amp;RIGHT(A6,4)+1</f>
        <v>Feb 2012</v>
      </c>
      <c r="B26" s="11" t="s">
        <v>399</v>
      </c>
      <c r="C26" s="11" t="s">
        <v>399</v>
      </c>
      <c r="D26" s="11" t="s">
        <v>399</v>
      </c>
      <c r="E26" s="11" t="s">
        <v>399</v>
      </c>
      <c r="F26" s="11" t="s">
        <v>399</v>
      </c>
    </row>
    <row r="27" spans="1:6" ht="12" customHeight="1">
      <c r="A27" s="2" t="str">
        <f>"Mar "&amp;RIGHT(A6,4)+1</f>
        <v>Mar 2012</v>
      </c>
      <c r="B27" s="11" t="s">
        <v>399</v>
      </c>
      <c r="C27" s="11" t="s">
        <v>399</v>
      </c>
      <c r="D27" s="11" t="s">
        <v>399</v>
      </c>
      <c r="E27" s="11" t="s">
        <v>399</v>
      </c>
      <c r="F27" s="11" t="s">
        <v>399</v>
      </c>
    </row>
    <row r="28" spans="1:6" ht="12" customHeight="1">
      <c r="A28" s="2" t="str">
        <f>"Apr "&amp;RIGHT(A6,4)+1</f>
        <v>Apr 2012</v>
      </c>
      <c r="B28" s="11" t="s">
        <v>399</v>
      </c>
      <c r="C28" s="11" t="s">
        <v>399</v>
      </c>
      <c r="D28" s="11" t="s">
        <v>399</v>
      </c>
      <c r="E28" s="11" t="s">
        <v>399</v>
      </c>
      <c r="F28" s="11" t="s">
        <v>399</v>
      </c>
    </row>
    <row r="29" spans="1:6" ht="12" customHeight="1">
      <c r="A29" s="2" t="str">
        <f>"May "&amp;RIGHT(A6,4)+1</f>
        <v>May 2012</v>
      </c>
      <c r="B29" s="11" t="s">
        <v>399</v>
      </c>
      <c r="C29" s="11" t="s">
        <v>399</v>
      </c>
      <c r="D29" s="11" t="s">
        <v>399</v>
      </c>
      <c r="E29" s="11" t="s">
        <v>399</v>
      </c>
      <c r="F29" s="11" t="s">
        <v>399</v>
      </c>
    </row>
    <row r="30" spans="1:6" ht="12" customHeight="1">
      <c r="A30" s="2" t="str">
        <f>"Jun "&amp;RIGHT(A6,4)+1</f>
        <v>Jun 2012</v>
      </c>
      <c r="B30" s="11" t="s">
        <v>399</v>
      </c>
      <c r="C30" s="11" t="s">
        <v>399</v>
      </c>
      <c r="D30" s="11" t="s">
        <v>399</v>
      </c>
      <c r="E30" s="11" t="s">
        <v>399</v>
      </c>
      <c r="F30" s="11" t="s">
        <v>399</v>
      </c>
    </row>
    <row r="31" spans="1:6" ht="12" customHeight="1">
      <c r="A31" s="2" t="str">
        <f>"Jul "&amp;RIGHT(A6,4)+1</f>
        <v>Jul 2012</v>
      </c>
      <c r="B31" s="11" t="s">
        <v>399</v>
      </c>
      <c r="C31" s="11" t="s">
        <v>399</v>
      </c>
      <c r="D31" s="11" t="s">
        <v>399</v>
      </c>
      <c r="E31" s="11" t="s">
        <v>399</v>
      </c>
      <c r="F31" s="11" t="s">
        <v>399</v>
      </c>
    </row>
    <row r="32" spans="1:6" ht="12" customHeight="1">
      <c r="A32" s="2" t="str">
        <f>"Aug "&amp;RIGHT(A6,4)+1</f>
        <v>Aug 2012</v>
      </c>
      <c r="B32" s="11" t="s">
        <v>399</v>
      </c>
      <c r="C32" s="11" t="s">
        <v>399</v>
      </c>
      <c r="D32" s="11" t="s">
        <v>399</v>
      </c>
      <c r="E32" s="11" t="s">
        <v>399</v>
      </c>
      <c r="F32" s="11" t="s">
        <v>399</v>
      </c>
    </row>
    <row r="33" spans="1:6" ht="12" customHeight="1">
      <c r="A33" s="2" t="str">
        <f>"Sep "&amp;RIGHT(A6,4)+1</f>
        <v>Sep 2012</v>
      </c>
      <c r="B33" s="11" t="s">
        <v>399</v>
      </c>
      <c r="C33" s="11" t="s">
        <v>399</v>
      </c>
      <c r="D33" s="11" t="s">
        <v>399</v>
      </c>
      <c r="E33" s="11" t="s">
        <v>399</v>
      </c>
      <c r="F33" s="11" t="s">
        <v>399</v>
      </c>
    </row>
    <row r="34" spans="1:6" ht="12" customHeight="1">
      <c r="A34" s="12" t="s">
        <v>58</v>
      </c>
      <c r="B34" s="13">
        <v>323171999</v>
      </c>
      <c r="C34" s="13">
        <v>428200796.57</v>
      </c>
      <c r="D34" s="13">
        <v>304636.87</v>
      </c>
      <c r="E34" s="13" t="s">
        <v>399</v>
      </c>
      <c r="F34" s="13">
        <v>428505433.44</v>
      </c>
    </row>
    <row r="35" spans="1:6" ht="12" customHeight="1">
      <c r="A35" s="14" t="str">
        <f>"Total "&amp;MID(A20,7,LEN(A20)-13)&amp;" Months"</f>
        <v>Total 2 Months</v>
      </c>
      <c r="B35" s="15">
        <v>323171999</v>
      </c>
      <c r="C35" s="15">
        <v>428200796.57</v>
      </c>
      <c r="D35" s="15">
        <v>304636.87</v>
      </c>
      <c r="E35" s="15" t="s">
        <v>399</v>
      </c>
      <c r="F35" s="15">
        <v>428505433.44</v>
      </c>
    </row>
    <row r="36" spans="1:6" ht="12" customHeight="1">
      <c r="A36" s="34"/>
      <c r="B36" s="34"/>
      <c r="C36" s="34"/>
      <c r="D36" s="34"/>
      <c r="E36" s="34"/>
      <c r="F36" s="34"/>
    </row>
    <row r="37" spans="1:6" ht="69.75" customHeight="1">
      <c r="A37" s="52" t="s">
        <v>139</v>
      </c>
      <c r="B37" s="52"/>
      <c r="C37" s="52"/>
      <c r="D37" s="52"/>
      <c r="E37" s="52"/>
      <c r="F37" s="52"/>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F3:F4"/>
    <mergeCell ref="B5:G5"/>
    <mergeCell ref="A36:F36"/>
    <mergeCell ref="A37:F37"/>
    <mergeCell ref="A1:E1"/>
    <mergeCell ref="A2:E2"/>
    <mergeCell ref="A3:A4"/>
    <mergeCell ref="B3:C3"/>
    <mergeCell ref="D3:D4"/>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247</v>
      </c>
      <c r="B2" s="38"/>
      <c r="C2" s="38"/>
      <c r="D2" s="38"/>
      <c r="E2" s="38"/>
      <c r="F2" s="38"/>
      <c r="G2" s="38"/>
      <c r="H2" s="38"/>
      <c r="I2" s="1"/>
    </row>
    <row r="3" spans="1:9" ht="24" customHeight="1">
      <c r="A3" s="40" t="s">
        <v>53</v>
      </c>
      <c r="B3" s="42" t="s">
        <v>131</v>
      </c>
      <c r="C3" s="42" t="s">
        <v>132</v>
      </c>
      <c r="D3" s="42" t="s">
        <v>133</v>
      </c>
      <c r="E3" s="44" t="s">
        <v>140</v>
      </c>
      <c r="F3" s="53"/>
      <c r="G3" s="53"/>
      <c r="H3" s="53"/>
      <c r="I3" s="53"/>
    </row>
    <row r="4" spans="1:9" ht="24" customHeight="1">
      <c r="A4" s="41"/>
      <c r="B4" s="43"/>
      <c r="C4" s="43"/>
      <c r="D4" s="43"/>
      <c r="E4" s="10" t="s">
        <v>113</v>
      </c>
      <c r="F4" s="10" t="s">
        <v>114</v>
      </c>
      <c r="G4" s="10" t="s">
        <v>115</v>
      </c>
      <c r="H4" s="10" t="s">
        <v>116</v>
      </c>
      <c r="I4" s="9" t="s">
        <v>58</v>
      </c>
    </row>
    <row r="5" spans="1:9" ht="12" customHeight="1">
      <c r="A5" s="1"/>
      <c r="B5" s="34" t="str">
        <f>REPT("-",89)&amp;" Number "&amp;REPT("-",89)</f>
        <v>----------------------------------------------------------------------------------------- Number -----------------------------------------------------------------------------------------</v>
      </c>
      <c r="C5" s="34"/>
      <c r="D5" s="34"/>
      <c r="E5" s="34"/>
      <c r="F5" s="34"/>
      <c r="G5" s="34"/>
      <c r="H5" s="34"/>
      <c r="I5" s="34"/>
    </row>
    <row r="6" ht="12" customHeight="1">
      <c r="A6" s="3" t="s">
        <v>398</v>
      </c>
    </row>
    <row r="7" spans="1:9" ht="12" customHeight="1">
      <c r="A7" s="2" t="str">
        <f>"Oct "&amp;RIGHT(A6,4)-1</f>
        <v>Oct 2010</v>
      </c>
      <c r="B7" s="11" t="s">
        <v>399</v>
      </c>
      <c r="C7" s="11" t="s">
        <v>399</v>
      </c>
      <c r="D7" s="11" t="s">
        <v>399</v>
      </c>
      <c r="E7" s="11">
        <v>9298</v>
      </c>
      <c r="F7" s="11">
        <v>14055</v>
      </c>
      <c r="G7" s="11">
        <v>3621</v>
      </c>
      <c r="H7" s="11">
        <v>308065</v>
      </c>
      <c r="I7" s="11">
        <v>335039</v>
      </c>
    </row>
    <row r="8" spans="1:9" ht="12" customHeight="1">
      <c r="A8" s="2" t="str">
        <f>"Nov "&amp;RIGHT(A6,4)-1</f>
        <v>Nov 2010</v>
      </c>
      <c r="B8" s="11" t="s">
        <v>399</v>
      </c>
      <c r="C8" s="11" t="s">
        <v>399</v>
      </c>
      <c r="D8" s="11" t="s">
        <v>399</v>
      </c>
      <c r="E8" s="11">
        <v>12368</v>
      </c>
      <c r="F8" s="11">
        <v>17337</v>
      </c>
      <c r="G8" s="11">
        <v>1840</v>
      </c>
      <c r="H8" s="11">
        <v>291282</v>
      </c>
      <c r="I8" s="11">
        <v>322827</v>
      </c>
    </row>
    <row r="9" spans="1:9" ht="12" customHeight="1">
      <c r="A9" s="2" t="str">
        <f>"Dec "&amp;RIGHT(A6,4)-1</f>
        <v>Dec 2010</v>
      </c>
      <c r="B9" s="11" t="s">
        <v>399</v>
      </c>
      <c r="C9" s="11" t="s">
        <v>399</v>
      </c>
      <c r="D9" s="11" t="s">
        <v>399</v>
      </c>
      <c r="E9" s="11">
        <v>15850</v>
      </c>
      <c r="F9" s="11">
        <v>22551</v>
      </c>
      <c r="G9" s="11">
        <v>0</v>
      </c>
      <c r="H9" s="11">
        <v>246088</v>
      </c>
      <c r="I9" s="11">
        <v>284489</v>
      </c>
    </row>
    <row r="10" spans="1:9" ht="12" customHeight="1">
      <c r="A10" s="2" t="str">
        <f>"Jan "&amp;RIGHT(A6,4)</f>
        <v>Jan 2011</v>
      </c>
      <c r="B10" s="11" t="s">
        <v>399</v>
      </c>
      <c r="C10" s="11" t="s">
        <v>399</v>
      </c>
      <c r="D10" s="11" t="s">
        <v>399</v>
      </c>
      <c r="E10" s="11">
        <v>3458</v>
      </c>
      <c r="F10" s="11">
        <v>6662</v>
      </c>
      <c r="G10" s="11">
        <v>0</v>
      </c>
      <c r="H10" s="11">
        <v>317825</v>
      </c>
      <c r="I10" s="11">
        <v>327945</v>
      </c>
    </row>
    <row r="11" spans="1:9" ht="12" customHeight="1">
      <c r="A11" s="2" t="str">
        <f>"Feb "&amp;RIGHT(A6,4)</f>
        <v>Feb 2011</v>
      </c>
      <c r="B11" s="11" t="s">
        <v>399</v>
      </c>
      <c r="C11" s="11" t="s">
        <v>399</v>
      </c>
      <c r="D11" s="11" t="s">
        <v>399</v>
      </c>
      <c r="E11" s="11">
        <v>3346</v>
      </c>
      <c r="F11" s="11">
        <v>4758</v>
      </c>
      <c r="G11" s="11">
        <v>0</v>
      </c>
      <c r="H11" s="11">
        <v>296076</v>
      </c>
      <c r="I11" s="11">
        <v>304180</v>
      </c>
    </row>
    <row r="12" spans="1:9" ht="12" customHeight="1">
      <c r="A12" s="2" t="str">
        <f>"Mar "&amp;RIGHT(A6,4)</f>
        <v>Mar 2011</v>
      </c>
      <c r="B12" s="11" t="s">
        <v>399</v>
      </c>
      <c r="C12" s="11" t="s">
        <v>399</v>
      </c>
      <c r="D12" s="11" t="s">
        <v>399</v>
      </c>
      <c r="E12" s="11">
        <v>12804</v>
      </c>
      <c r="F12" s="11">
        <v>19476</v>
      </c>
      <c r="G12" s="11">
        <v>267</v>
      </c>
      <c r="H12" s="11">
        <v>371232</v>
      </c>
      <c r="I12" s="11">
        <v>403779</v>
      </c>
    </row>
    <row r="13" spans="1:9" ht="12" customHeight="1">
      <c r="A13" s="2" t="str">
        <f>"Apr "&amp;RIGHT(A6,4)</f>
        <v>Apr 2011</v>
      </c>
      <c r="B13" s="11" t="s">
        <v>399</v>
      </c>
      <c r="C13" s="11" t="s">
        <v>399</v>
      </c>
      <c r="D13" s="11" t="s">
        <v>399</v>
      </c>
      <c r="E13" s="11">
        <v>11876</v>
      </c>
      <c r="F13" s="11">
        <v>19939</v>
      </c>
      <c r="G13" s="11">
        <v>1157</v>
      </c>
      <c r="H13" s="11">
        <v>301126</v>
      </c>
      <c r="I13" s="11">
        <v>334098</v>
      </c>
    </row>
    <row r="14" spans="1:9" ht="12" customHeight="1">
      <c r="A14" s="2" t="str">
        <f>"May "&amp;RIGHT(A6,4)</f>
        <v>May 2011</v>
      </c>
      <c r="B14" s="11" t="s">
        <v>399</v>
      </c>
      <c r="C14" s="11" t="s">
        <v>399</v>
      </c>
      <c r="D14" s="11" t="s">
        <v>399</v>
      </c>
      <c r="E14" s="11">
        <v>77246</v>
      </c>
      <c r="F14" s="11">
        <v>175097</v>
      </c>
      <c r="G14" s="11">
        <v>20840</v>
      </c>
      <c r="H14" s="11">
        <v>348668</v>
      </c>
      <c r="I14" s="11">
        <v>621851</v>
      </c>
    </row>
    <row r="15" spans="1:9" ht="12" customHeight="1">
      <c r="A15" s="2" t="str">
        <f>"Jun "&amp;RIGHT(A6,4)</f>
        <v>Jun 2011</v>
      </c>
      <c r="B15" s="11" t="s">
        <v>399</v>
      </c>
      <c r="C15" s="11" t="s">
        <v>399</v>
      </c>
      <c r="D15" s="11" t="s">
        <v>399</v>
      </c>
      <c r="E15" s="11">
        <v>12477550</v>
      </c>
      <c r="F15" s="11">
        <v>28285021</v>
      </c>
      <c r="G15" s="11">
        <v>900746</v>
      </c>
      <c r="H15" s="11">
        <v>4071667</v>
      </c>
      <c r="I15" s="11">
        <v>45734984</v>
      </c>
    </row>
    <row r="16" spans="1:9" ht="12" customHeight="1">
      <c r="A16" s="2" t="str">
        <f>"Jul "&amp;RIGHT(A6,4)</f>
        <v>Jul 2011</v>
      </c>
      <c r="B16" s="11">
        <v>4737</v>
      </c>
      <c r="C16" s="11">
        <v>38993</v>
      </c>
      <c r="D16" s="11">
        <v>2310432</v>
      </c>
      <c r="E16" s="11">
        <v>16400697</v>
      </c>
      <c r="F16" s="11">
        <v>36721204</v>
      </c>
      <c r="G16" s="11">
        <v>2269419</v>
      </c>
      <c r="H16" s="11">
        <v>6307447</v>
      </c>
      <c r="I16" s="11">
        <v>61698767</v>
      </c>
    </row>
    <row r="17" spans="1:9" ht="12" customHeight="1">
      <c r="A17" s="2" t="str">
        <f>"Aug "&amp;RIGHT(A6,4)</f>
        <v>Aug 2011</v>
      </c>
      <c r="B17" s="11" t="s">
        <v>399</v>
      </c>
      <c r="C17" s="11" t="s">
        <v>399</v>
      </c>
      <c r="D17" s="11" t="s">
        <v>399</v>
      </c>
      <c r="E17" s="11">
        <v>6388694</v>
      </c>
      <c r="F17" s="11">
        <v>14613649</v>
      </c>
      <c r="G17" s="11">
        <v>1588636</v>
      </c>
      <c r="H17" s="11">
        <v>2967497</v>
      </c>
      <c r="I17" s="11">
        <v>25558476</v>
      </c>
    </row>
    <row r="18" spans="1:9" ht="12" customHeight="1">
      <c r="A18" s="2" t="str">
        <f>"Sep "&amp;RIGHT(A6,4)</f>
        <v>Sep 2011</v>
      </c>
      <c r="B18" s="11" t="s">
        <v>399</v>
      </c>
      <c r="C18" s="11" t="s">
        <v>399</v>
      </c>
      <c r="D18" s="11" t="s">
        <v>399</v>
      </c>
      <c r="E18" s="11">
        <v>93467</v>
      </c>
      <c r="F18" s="11">
        <v>172783</v>
      </c>
      <c r="G18" s="11">
        <v>46364</v>
      </c>
      <c r="H18" s="11">
        <v>338855</v>
      </c>
      <c r="I18" s="11">
        <v>651469</v>
      </c>
    </row>
    <row r="19" spans="1:9" ht="12" customHeight="1">
      <c r="A19" s="12" t="s">
        <v>58</v>
      </c>
      <c r="B19" s="13">
        <v>4737</v>
      </c>
      <c r="C19" s="13">
        <v>38993</v>
      </c>
      <c r="D19" s="13">
        <v>2310432</v>
      </c>
      <c r="E19" s="13">
        <v>35506654</v>
      </c>
      <c r="F19" s="13">
        <v>80072532</v>
      </c>
      <c r="G19" s="13">
        <v>4832890</v>
      </c>
      <c r="H19" s="13">
        <v>16165828</v>
      </c>
      <c r="I19" s="13">
        <v>136577904</v>
      </c>
    </row>
    <row r="20" spans="1:9" ht="12" customHeight="1">
      <c r="A20" s="14" t="s">
        <v>400</v>
      </c>
      <c r="B20" s="15" t="s">
        <v>399</v>
      </c>
      <c r="C20" s="15" t="s">
        <v>399</v>
      </c>
      <c r="D20" s="15" t="s">
        <v>399</v>
      </c>
      <c r="E20" s="15">
        <v>21666</v>
      </c>
      <c r="F20" s="15">
        <v>31392</v>
      </c>
      <c r="G20" s="15">
        <v>5461</v>
      </c>
      <c r="H20" s="15">
        <v>599347</v>
      </c>
      <c r="I20" s="15">
        <v>657866</v>
      </c>
    </row>
    <row r="21" ht="12" customHeight="1">
      <c r="A21" s="3" t="str">
        <f>"FY "&amp;RIGHT(A6,4)+1</f>
        <v>FY 2012</v>
      </c>
    </row>
    <row r="22" spans="1:9" ht="12" customHeight="1">
      <c r="A22" s="2" t="str">
        <f>"Oct "&amp;RIGHT(A6,4)</f>
        <v>Oct 2011</v>
      </c>
      <c r="B22" s="11" t="s">
        <v>399</v>
      </c>
      <c r="C22" s="11" t="s">
        <v>399</v>
      </c>
      <c r="D22" s="11" t="s">
        <v>399</v>
      </c>
      <c r="E22" s="11">
        <v>77832</v>
      </c>
      <c r="F22" s="11">
        <v>106485</v>
      </c>
      <c r="G22" s="11">
        <v>5900</v>
      </c>
      <c r="H22" s="11">
        <v>363934</v>
      </c>
      <c r="I22" s="11">
        <v>554151</v>
      </c>
    </row>
    <row r="23" spans="1:9" ht="12" customHeight="1">
      <c r="A23" s="2" t="str">
        <f>"Nov "&amp;RIGHT(A6,4)</f>
        <v>Nov 2011</v>
      </c>
      <c r="B23" s="11" t="s">
        <v>399</v>
      </c>
      <c r="C23" s="11" t="s">
        <v>399</v>
      </c>
      <c r="D23" s="11" t="s">
        <v>399</v>
      </c>
      <c r="E23" s="11">
        <v>22318</v>
      </c>
      <c r="F23" s="11">
        <v>24555</v>
      </c>
      <c r="G23" s="11">
        <v>2322</v>
      </c>
      <c r="H23" s="11">
        <v>293350</v>
      </c>
      <c r="I23" s="11">
        <v>342545</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t="s">
        <v>399</v>
      </c>
      <c r="C34" s="13" t="s">
        <v>399</v>
      </c>
      <c r="D34" s="13" t="s">
        <v>399</v>
      </c>
      <c r="E34" s="13">
        <v>100150</v>
      </c>
      <c r="F34" s="13">
        <v>131040</v>
      </c>
      <c r="G34" s="13">
        <v>8222</v>
      </c>
      <c r="H34" s="13">
        <v>657284</v>
      </c>
      <c r="I34" s="13">
        <v>896696</v>
      </c>
    </row>
    <row r="35" spans="1:9" ht="12" customHeight="1">
      <c r="A35" s="14" t="str">
        <f>"Total "&amp;MID(A20,7,LEN(A20)-13)&amp;" Months"</f>
        <v>Total 2 Months</v>
      </c>
      <c r="B35" s="15" t="s">
        <v>399</v>
      </c>
      <c r="C35" s="15" t="s">
        <v>399</v>
      </c>
      <c r="D35" s="15" t="s">
        <v>399</v>
      </c>
      <c r="E35" s="15">
        <v>100150</v>
      </c>
      <c r="F35" s="15">
        <v>131040</v>
      </c>
      <c r="G35" s="15">
        <v>8222</v>
      </c>
      <c r="H35" s="15">
        <v>657284</v>
      </c>
      <c r="I35" s="15">
        <v>896696</v>
      </c>
    </row>
    <row r="36" spans="1:8" ht="12" customHeight="1">
      <c r="A36" s="34"/>
      <c r="B36" s="34"/>
      <c r="C36" s="34"/>
      <c r="D36" s="34"/>
      <c r="E36" s="34"/>
      <c r="F36" s="34"/>
      <c r="G36" s="34"/>
      <c r="H36" s="34"/>
    </row>
    <row r="37" spans="1:9" ht="69.75" customHeight="1">
      <c r="A37" s="52" t="s">
        <v>292</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I5"/>
    <mergeCell ref="A36:H36"/>
    <mergeCell ref="A37:I37"/>
    <mergeCell ref="A1:H1"/>
    <mergeCell ref="A2:H2"/>
    <mergeCell ref="A3:A4"/>
    <mergeCell ref="B3:B4"/>
    <mergeCell ref="C3:C4"/>
    <mergeCell ref="D3:D4"/>
    <mergeCell ref="E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
      <selection activeCell="K28" sqref="K28"/>
    </sheetView>
  </sheetViews>
  <sheetFormatPr defaultColWidth="9.140625" defaultRowHeight="12.75"/>
  <cols>
    <col min="1" max="3" width="11.421875" style="0" customWidth="1"/>
    <col min="4" max="4" width="12.421875" style="0" customWidth="1"/>
    <col min="5" max="5" width="15.00390625" style="0" customWidth="1"/>
    <col min="6" max="6" width="11.421875" style="0" customWidth="1"/>
  </cols>
  <sheetData>
    <row r="1" spans="1:6" ht="12" customHeight="1">
      <c r="A1" s="36" t="s">
        <v>396</v>
      </c>
      <c r="B1" s="36"/>
      <c r="C1" s="36"/>
      <c r="D1" s="36"/>
      <c r="E1" s="36"/>
      <c r="F1" s="2" t="s">
        <v>397</v>
      </c>
    </row>
    <row r="2" spans="1:6" ht="12" customHeight="1">
      <c r="A2" s="38" t="s">
        <v>141</v>
      </c>
      <c r="B2" s="38"/>
      <c r="C2" s="38"/>
      <c r="D2" s="38"/>
      <c r="E2" s="38"/>
      <c r="F2" s="1"/>
    </row>
    <row r="3" spans="1:6" ht="24" customHeight="1">
      <c r="A3" s="40" t="s">
        <v>53</v>
      </c>
      <c r="B3" s="42" t="s">
        <v>248</v>
      </c>
      <c r="C3" s="42" t="s">
        <v>349</v>
      </c>
      <c r="D3" s="42" t="s">
        <v>249</v>
      </c>
      <c r="E3" s="42" t="s">
        <v>250</v>
      </c>
      <c r="F3" s="50" t="s">
        <v>251</v>
      </c>
    </row>
    <row r="4" spans="1:6" ht="24" customHeight="1">
      <c r="A4" s="41"/>
      <c r="B4" s="43"/>
      <c r="C4" s="43"/>
      <c r="D4" s="43"/>
      <c r="E4" s="43"/>
      <c r="F4" s="51"/>
    </row>
    <row r="5" spans="1:6" ht="12" customHeight="1">
      <c r="A5" s="1"/>
      <c r="B5" s="34" t="str">
        <f>REPT("-",55)&amp;" Dollars "&amp;REPT("-",60)</f>
        <v>------------------------------------------------------- Dollars ------------------------------------------------------------</v>
      </c>
      <c r="C5" s="34"/>
      <c r="D5" s="34"/>
      <c r="E5" s="34"/>
      <c r="F5" s="34"/>
    </row>
    <row r="6" ht="12" customHeight="1">
      <c r="A6" s="3" t="s">
        <v>398</v>
      </c>
    </row>
    <row r="7" spans="1:6" ht="12" customHeight="1">
      <c r="A7" s="2" t="str">
        <f>"Oct "&amp;RIGHT(A6,4)-1</f>
        <v>Oct 2010</v>
      </c>
      <c r="B7" s="11">
        <v>277072.28</v>
      </c>
      <c r="C7" s="11">
        <v>74038</v>
      </c>
      <c r="D7" s="11" t="s">
        <v>399</v>
      </c>
      <c r="E7" s="11" t="s">
        <v>399</v>
      </c>
      <c r="F7" s="11">
        <v>351110.28</v>
      </c>
    </row>
    <row r="8" spans="1:6" ht="12" customHeight="1">
      <c r="A8" s="2" t="str">
        <f>"Nov "&amp;RIGHT(A6,4)-1</f>
        <v>Nov 2010</v>
      </c>
      <c r="B8" s="11">
        <v>275230.38</v>
      </c>
      <c r="C8" s="11">
        <v>3326</v>
      </c>
      <c r="D8" s="11" t="s">
        <v>399</v>
      </c>
      <c r="E8" s="11" t="s">
        <v>399</v>
      </c>
      <c r="F8" s="11">
        <v>278556.38</v>
      </c>
    </row>
    <row r="9" spans="1:6" ht="12" customHeight="1">
      <c r="A9" s="2" t="str">
        <f>"Dec "&amp;RIGHT(A6,4)-1</f>
        <v>Dec 2010</v>
      </c>
      <c r="B9" s="11">
        <v>260267.78</v>
      </c>
      <c r="C9" s="11">
        <v>1199</v>
      </c>
      <c r="D9" s="11">
        <v>78108</v>
      </c>
      <c r="E9" s="11">
        <v>2296203</v>
      </c>
      <c r="F9" s="11">
        <v>2635777.78</v>
      </c>
    </row>
    <row r="10" spans="1:6" ht="12" customHeight="1">
      <c r="A10" s="2" t="str">
        <f>"Jan "&amp;RIGHT(A6,4)</f>
        <v>Jan 2011</v>
      </c>
      <c r="B10" s="11">
        <v>245065.19</v>
      </c>
      <c r="C10" s="11">
        <v>2019</v>
      </c>
      <c r="D10" s="11" t="s">
        <v>399</v>
      </c>
      <c r="E10" s="11" t="s">
        <v>399</v>
      </c>
      <c r="F10" s="11">
        <v>247084.19</v>
      </c>
    </row>
    <row r="11" spans="1:6" ht="12" customHeight="1">
      <c r="A11" s="2" t="str">
        <f>"Feb "&amp;RIGHT(A6,4)</f>
        <v>Feb 2011</v>
      </c>
      <c r="B11" s="11">
        <v>224192.94</v>
      </c>
      <c r="C11" s="11">
        <v>23975</v>
      </c>
      <c r="D11" s="11" t="s">
        <v>399</v>
      </c>
      <c r="E11" s="11" t="s">
        <v>399</v>
      </c>
      <c r="F11" s="11">
        <v>248167.94</v>
      </c>
    </row>
    <row r="12" spans="1:6" ht="12" customHeight="1">
      <c r="A12" s="2" t="str">
        <f>"Mar "&amp;RIGHT(A6,4)</f>
        <v>Mar 2011</v>
      </c>
      <c r="B12" s="11">
        <v>336879.06</v>
      </c>
      <c r="C12" s="11">
        <v>61333</v>
      </c>
      <c r="D12" s="11">
        <v>315373</v>
      </c>
      <c r="E12" s="11">
        <v>2119037</v>
      </c>
      <c r="F12" s="11">
        <v>2832622.06</v>
      </c>
    </row>
    <row r="13" spans="1:6" ht="12" customHeight="1">
      <c r="A13" s="2" t="str">
        <f>"Apr "&amp;RIGHT(A6,4)</f>
        <v>Apr 2011</v>
      </c>
      <c r="B13" s="11">
        <v>290950.98</v>
      </c>
      <c r="C13" s="11">
        <v>38887</v>
      </c>
      <c r="D13" s="11" t="s">
        <v>399</v>
      </c>
      <c r="E13" s="11" t="s">
        <v>399</v>
      </c>
      <c r="F13" s="11">
        <v>329837.98</v>
      </c>
    </row>
    <row r="14" spans="1:6" ht="12" customHeight="1">
      <c r="A14" s="2" t="str">
        <f>"May "&amp;RIGHT(A6,4)</f>
        <v>May 2011</v>
      </c>
      <c r="B14" s="11">
        <v>996444.66</v>
      </c>
      <c r="C14" s="11">
        <v>50447</v>
      </c>
      <c r="D14" s="11" t="s">
        <v>399</v>
      </c>
      <c r="E14" s="11" t="s">
        <v>399</v>
      </c>
      <c r="F14" s="11">
        <v>1046891.66</v>
      </c>
    </row>
    <row r="15" spans="1:6" ht="12" customHeight="1">
      <c r="A15" s="2" t="str">
        <f>"Jun "&amp;RIGHT(A6,4)</f>
        <v>Jun 2011</v>
      </c>
      <c r="B15" s="11">
        <v>111337142.81</v>
      </c>
      <c r="C15" s="11" t="s">
        <v>399</v>
      </c>
      <c r="D15" s="11">
        <v>8301956</v>
      </c>
      <c r="E15" s="11">
        <v>3100398</v>
      </c>
      <c r="F15" s="11">
        <v>122739496.81</v>
      </c>
    </row>
    <row r="16" spans="1:6" ht="12" customHeight="1">
      <c r="A16" s="2" t="str">
        <f>"Jul "&amp;RIGHT(A6,4)</f>
        <v>Jul 2011</v>
      </c>
      <c r="B16" s="11">
        <v>148750465.11</v>
      </c>
      <c r="C16" s="11">
        <v>12517.8</v>
      </c>
      <c r="D16" s="11" t="s">
        <v>399</v>
      </c>
      <c r="E16" s="11" t="s">
        <v>399</v>
      </c>
      <c r="F16" s="11">
        <v>148762982.91</v>
      </c>
    </row>
    <row r="17" spans="1:6" ht="12" customHeight="1">
      <c r="A17" s="2" t="str">
        <f>"Aug "&amp;RIGHT(A6,4)</f>
        <v>Aug 2011</v>
      </c>
      <c r="B17" s="11">
        <v>61307668.34</v>
      </c>
      <c r="C17" s="11">
        <v>40031.22</v>
      </c>
      <c r="D17" s="11" t="s">
        <v>399</v>
      </c>
      <c r="E17" s="11" t="s">
        <v>399</v>
      </c>
      <c r="F17" s="11">
        <v>61347699.56</v>
      </c>
    </row>
    <row r="18" spans="1:6" ht="12" customHeight="1">
      <c r="A18" s="2" t="str">
        <f>"Sep "&amp;RIGHT(A6,4)</f>
        <v>Sep 2011</v>
      </c>
      <c r="B18" s="11">
        <v>1048228.21</v>
      </c>
      <c r="C18" s="11">
        <v>848386.62</v>
      </c>
      <c r="D18" s="11">
        <v>22660781</v>
      </c>
      <c r="E18" s="11">
        <v>4026277</v>
      </c>
      <c r="F18" s="11">
        <v>28583672.83</v>
      </c>
    </row>
    <row r="19" spans="1:6" ht="12" customHeight="1">
      <c r="A19" s="12" t="s">
        <v>58</v>
      </c>
      <c r="B19" s="13">
        <v>325349607.74</v>
      </c>
      <c r="C19" s="13">
        <v>1156159.64</v>
      </c>
      <c r="D19" s="13">
        <v>31356218</v>
      </c>
      <c r="E19" s="13">
        <v>11541915</v>
      </c>
      <c r="F19" s="13">
        <v>369403900.38</v>
      </c>
    </row>
    <row r="20" spans="1:6" ht="12" customHeight="1">
      <c r="A20" s="14" t="s">
        <v>400</v>
      </c>
      <c r="B20" s="15">
        <v>552302.66</v>
      </c>
      <c r="C20" s="15">
        <v>77364</v>
      </c>
      <c r="D20" s="15" t="s">
        <v>399</v>
      </c>
      <c r="E20" s="15" t="s">
        <v>399</v>
      </c>
      <c r="F20" s="15">
        <v>629666.66</v>
      </c>
    </row>
    <row r="21" ht="12" customHeight="1">
      <c r="A21" s="3" t="str">
        <f>"FY "&amp;RIGHT(A6,4)+1</f>
        <v>FY 2012</v>
      </c>
    </row>
    <row r="22" spans="1:6" ht="12" customHeight="1">
      <c r="A22" s="2" t="str">
        <f>"Oct "&amp;RIGHT(A6,4)</f>
        <v>Oct 2011</v>
      </c>
      <c r="B22" s="11">
        <v>719114.48</v>
      </c>
      <c r="C22" s="11">
        <v>52118.68</v>
      </c>
      <c r="D22" s="11" t="s">
        <v>399</v>
      </c>
      <c r="E22" s="11" t="s">
        <v>399</v>
      </c>
      <c r="F22" s="11">
        <v>771233.16</v>
      </c>
    </row>
    <row r="23" spans="1:6" ht="12" customHeight="1">
      <c r="A23" s="2" t="str">
        <f>"Nov "&amp;RIGHT(A6,4)</f>
        <v>Nov 2011</v>
      </c>
      <c r="B23" s="11">
        <v>320668.74</v>
      </c>
      <c r="C23" s="11">
        <v>21368.16</v>
      </c>
      <c r="D23" s="11" t="s">
        <v>399</v>
      </c>
      <c r="E23" s="11" t="s">
        <v>399</v>
      </c>
      <c r="F23" s="11">
        <v>342036.9</v>
      </c>
    </row>
    <row r="24" spans="1:6" ht="12" customHeight="1">
      <c r="A24" s="2" t="str">
        <f>"Dec "&amp;RIGHT(A6,4)</f>
        <v>Dec 2011</v>
      </c>
      <c r="B24" s="11" t="s">
        <v>399</v>
      </c>
      <c r="C24" s="11" t="s">
        <v>399</v>
      </c>
      <c r="D24" s="11" t="s">
        <v>399</v>
      </c>
      <c r="E24" s="11" t="s">
        <v>399</v>
      </c>
      <c r="F24" s="11" t="s">
        <v>399</v>
      </c>
    </row>
    <row r="25" spans="1:6" ht="12" customHeight="1">
      <c r="A25" s="2" t="str">
        <f>"Jan "&amp;RIGHT(A6,4)+1</f>
        <v>Jan 2012</v>
      </c>
      <c r="B25" s="11" t="s">
        <v>399</v>
      </c>
      <c r="C25" s="11" t="s">
        <v>399</v>
      </c>
      <c r="D25" s="11" t="s">
        <v>399</v>
      </c>
      <c r="E25" s="11" t="s">
        <v>399</v>
      </c>
      <c r="F25" s="11" t="s">
        <v>399</v>
      </c>
    </row>
    <row r="26" spans="1:6" ht="12" customHeight="1">
      <c r="A26" s="2" t="str">
        <f>"Feb "&amp;RIGHT(A6,4)+1</f>
        <v>Feb 2012</v>
      </c>
      <c r="B26" s="11" t="s">
        <v>399</v>
      </c>
      <c r="C26" s="11" t="s">
        <v>399</v>
      </c>
      <c r="D26" s="11" t="s">
        <v>399</v>
      </c>
      <c r="E26" s="11" t="s">
        <v>399</v>
      </c>
      <c r="F26" s="11" t="s">
        <v>399</v>
      </c>
    </row>
    <row r="27" spans="1:6" ht="12" customHeight="1">
      <c r="A27" s="2" t="str">
        <f>"Mar "&amp;RIGHT(A6,4)+1</f>
        <v>Mar 2012</v>
      </c>
      <c r="B27" s="11" t="s">
        <v>399</v>
      </c>
      <c r="C27" s="11" t="s">
        <v>399</v>
      </c>
      <c r="D27" s="11" t="s">
        <v>399</v>
      </c>
      <c r="E27" s="11" t="s">
        <v>399</v>
      </c>
      <c r="F27" s="11" t="s">
        <v>399</v>
      </c>
    </row>
    <row r="28" spans="1:6" ht="12" customHeight="1">
      <c r="A28" s="2" t="str">
        <f>"Apr "&amp;RIGHT(A6,4)+1</f>
        <v>Apr 2012</v>
      </c>
      <c r="B28" s="11" t="s">
        <v>399</v>
      </c>
      <c r="C28" s="11" t="s">
        <v>399</v>
      </c>
      <c r="D28" s="11" t="s">
        <v>399</v>
      </c>
      <c r="E28" s="11" t="s">
        <v>399</v>
      </c>
      <c r="F28" s="11" t="s">
        <v>399</v>
      </c>
    </row>
    <row r="29" spans="1:6" ht="12" customHeight="1">
      <c r="A29" s="2" t="str">
        <f>"May "&amp;RIGHT(A6,4)+1</f>
        <v>May 2012</v>
      </c>
      <c r="B29" s="11" t="s">
        <v>399</v>
      </c>
      <c r="C29" s="11" t="s">
        <v>399</v>
      </c>
      <c r="D29" s="11" t="s">
        <v>399</v>
      </c>
      <c r="E29" s="11" t="s">
        <v>399</v>
      </c>
      <c r="F29" s="11" t="s">
        <v>399</v>
      </c>
    </row>
    <row r="30" spans="1:6" ht="12" customHeight="1">
      <c r="A30" s="2" t="str">
        <f>"Jun "&amp;RIGHT(A6,4)+1</f>
        <v>Jun 2012</v>
      </c>
      <c r="B30" s="11" t="s">
        <v>399</v>
      </c>
      <c r="C30" s="11" t="s">
        <v>399</v>
      </c>
      <c r="D30" s="11" t="s">
        <v>399</v>
      </c>
      <c r="E30" s="11" t="s">
        <v>399</v>
      </c>
      <c r="F30" s="11" t="s">
        <v>399</v>
      </c>
    </row>
    <row r="31" spans="1:6" ht="12" customHeight="1">
      <c r="A31" s="2" t="str">
        <f>"Jul "&amp;RIGHT(A6,4)+1</f>
        <v>Jul 2012</v>
      </c>
      <c r="B31" s="11" t="s">
        <v>399</v>
      </c>
      <c r="C31" s="11" t="s">
        <v>399</v>
      </c>
      <c r="D31" s="11" t="s">
        <v>399</v>
      </c>
      <c r="E31" s="11" t="s">
        <v>399</v>
      </c>
      <c r="F31" s="11" t="s">
        <v>399</v>
      </c>
    </row>
    <row r="32" spans="1:6" ht="12" customHeight="1">
      <c r="A32" s="2" t="str">
        <f>"Aug "&amp;RIGHT(A6,4)+1</f>
        <v>Aug 2012</v>
      </c>
      <c r="B32" s="11" t="s">
        <v>399</v>
      </c>
      <c r="C32" s="11" t="s">
        <v>399</v>
      </c>
      <c r="D32" s="11" t="s">
        <v>399</v>
      </c>
      <c r="E32" s="11" t="s">
        <v>399</v>
      </c>
      <c r="F32" s="11" t="s">
        <v>399</v>
      </c>
    </row>
    <row r="33" spans="1:6" ht="12" customHeight="1">
      <c r="A33" s="2" t="str">
        <f>"Sep "&amp;RIGHT(A6,4)+1</f>
        <v>Sep 2012</v>
      </c>
      <c r="B33" s="11" t="s">
        <v>399</v>
      </c>
      <c r="C33" s="11" t="s">
        <v>399</v>
      </c>
      <c r="D33" s="11" t="s">
        <v>399</v>
      </c>
      <c r="E33" s="11" t="s">
        <v>399</v>
      </c>
      <c r="F33" s="11" t="s">
        <v>399</v>
      </c>
    </row>
    <row r="34" spans="1:6" ht="12" customHeight="1">
      <c r="A34" s="12" t="s">
        <v>58</v>
      </c>
      <c r="B34" s="13">
        <v>1039783.22</v>
      </c>
      <c r="C34" s="13">
        <v>73486.84</v>
      </c>
      <c r="D34" s="13" t="s">
        <v>399</v>
      </c>
      <c r="E34" s="13" t="s">
        <v>399</v>
      </c>
      <c r="F34" s="13">
        <v>1113270.06</v>
      </c>
    </row>
    <row r="35" spans="1:6" ht="12" customHeight="1">
      <c r="A35" s="14" t="str">
        <f>"Total "&amp;MID(A20,7,LEN(A20)-13)&amp;" Months"</f>
        <v>Total 2 Months</v>
      </c>
      <c r="B35" s="15">
        <v>1039783.22</v>
      </c>
      <c r="C35" s="15">
        <v>73486.84</v>
      </c>
      <c r="D35" s="15" t="s">
        <v>399</v>
      </c>
      <c r="E35" s="15" t="s">
        <v>399</v>
      </c>
      <c r="F35" s="15">
        <v>1113270.06</v>
      </c>
    </row>
    <row r="36" spans="1:5" ht="12" customHeight="1">
      <c r="A36" s="34"/>
      <c r="B36" s="34"/>
      <c r="C36" s="34"/>
      <c r="D36" s="34"/>
      <c r="E36" s="34"/>
    </row>
    <row r="37" spans="1:6" ht="69.75" customHeight="1">
      <c r="A37" s="52" t="s">
        <v>142</v>
      </c>
      <c r="B37" s="52"/>
      <c r="C37" s="52"/>
      <c r="D37" s="52"/>
      <c r="E37" s="52"/>
      <c r="F37" s="52"/>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D4"/>
    <mergeCell ref="E3:E4"/>
    <mergeCell ref="F3:F4"/>
    <mergeCell ref="B5:F5"/>
    <mergeCell ref="A36:E36"/>
    <mergeCell ref="A37:F37"/>
    <mergeCell ref="A1:E1"/>
    <mergeCell ref="A2:E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36"/>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143</v>
      </c>
      <c r="B2" s="38"/>
      <c r="C2" s="38"/>
      <c r="D2" s="38"/>
      <c r="E2" s="38"/>
      <c r="F2" s="38"/>
      <c r="G2" s="38"/>
      <c r="H2" s="38"/>
      <c r="I2" s="1"/>
    </row>
    <row r="3" spans="1:9" ht="24" customHeight="1">
      <c r="A3" s="40" t="s">
        <v>53</v>
      </c>
      <c r="B3" s="44" t="s">
        <v>144</v>
      </c>
      <c r="C3" s="53"/>
      <c r="D3" s="45"/>
      <c r="E3" s="42" t="s">
        <v>21</v>
      </c>
      <c r="F3" s="42" t="s">
        <v>145</v>
      </c>
      <c r="G3" s="42" t="s">
        <v>146</v>
      </c>
      <c r="H3" s="42" t="s">
        <v>147</v>
      </c>
      <c r="I3" s="50" t="s">
        <v>148</v>
      </c>
    </row>
    <row r="4" spans="1:9" ht="24" customHeight="1">
      <c r="A4" s="41"/>
      <c r="B4" s="10" t="s">
        <v>149</v>
      </c>
      <c r="C4" s="10" t="s">
        <v>91</v>
      </c>
      <c r="D4" s="10" t="s">
        <v>58</v>
      </c>
      <c r="E4" s="43"/>
      <c r="F4" s="43"/>
      <c r="G4" s="43"/>
      <c r="H4" s="43"/>
      <c r="I4" s="51"/>
    </row>
    <row r="5" spans="1:9" ht="12" customHeight="1">
      <c r="A5" s="1"/>
      <c r="B5" s="34" t="str">
        <f>REPT("-",90)&amp;" Dollars "&amp;REPT("-",94)</f>
        <v>------------------------------------------------------------------------------------------ Dollars ----------------------------------------------------------------------------------------------</v>
      </c>
      <c r="C5" s="34"/>
      <c r="D5" s="34"/>
      <c r="E5" s="34"/>
      <c r="F5" s="34"/>
      <c r="G5" s="34"/>
      <c r="H5" s="34"/>
      <c r="I5" s="34"/>
    </row>
    <row r="6" ht="12" customHeight="1">
      <c r="A6" s="3" t="s">
        <v>398</v>
      </c>
    </row>
    <row r="7" spans="1:9" ht="12" customHeight="1">
      <c r="A7" s="2" t="str">
        <f>"Oct "&amp;RIGHT(A6,4)-1</f>
        <v>Oct 2010</v>
      </c>
      <c r="B7" s="11">
        <v>160876556.84</v>
      </c>
      <c r="C7" s="11">
        <v>948620495.36</v>
      </c>
      <c r="D7" s="11">
        <v>1109497052.2</v>
      </c>
      <c r="E7" s="11">
        <v>0</v>
      </c>
      <c r="F7" s="11">
        <v>330762184.44</v>
      </c>
      <c r="G7" s="11">
        <v>215091010.05</v>
      </c>
      <c r="H7" s="11">
        <v>277072.28</v>
      </c>
      <c r="I7" s="11">
        <v>1655627318.97</v>
      </c>
    </row>
    <row r="8" spans="1:9" ht="12" customHeight="1">
      <c r="A8" s="2" t="str">
        <f>"Nov "&amp;RIGHT(A6,4)-1</f>
        <v>Nov 2010</v>
      </c>
      <c r="B8" s="11">
        <v>144621668.16</v>
      </c>
      <c r="C8" s="11">
        <v>855856458.23</v>
      </c>
      <c r="D8" s="11">
        <v>1000478126.39</v>
      </c>
      <c r="E8" s="11">
        <v>0</v>
      </c>
      <c r="F8" s="11">
        <v>305212672.01</v>
      </c>
      <c r="G8" s="11">
        <v>205701237.31</v>
      </c>
      <c r="H8" s="11">
        <v>275230.38</v>
      </c>
      <c r="I8" s="11">
        <v>1511667266.09</v>
      </c>
    </row>
    <row r="9" spans="1:9" ht="12" customHeight="1">
      <c r="A9" s="2" t="str">
        <f>"Dec "&amp;RIGHT(A6,4)-1</f>
        <v>Dec 2010</v>
      </c>
      <c r="B9" s="11">
        <v>110810046.87</v>
      </c>
      <c r="C9" s="11">
        <v>650770694.89</v>
      </c>
      <c r="D9" s="11">
        <v>761580741.76</v>
      </c>
      <c r="E9" s="11">
        <v>0</v>
      </c>
      <c r="F9" s="11">
        <v>223370548.91</v>
      </c>
      <c r="G9" s="11">
        <v>234137378.99</v>
      </c>
      <c r="H9" s="11">
        <v>2634578.78</v>
      </c>
      <c r="I9" s="11">
        <v>1221723248.44</v>
      </c>
    </row>
    <row r="10" spans="1:9" ht="12" customHeight="1">
      <c r="A10" s="2" t="str">
        <f>"Jan "&amp;RIGHT(A6,4)</f>
        <v>Jan 2011</v>
      </c>
      <c r="B10" s="11">
        <v>142719547.95</v>
      </c>
      <c r="C10" s="11">
        <v>852816198.96</v>
      </c>
      <c r="D10" s="11">
        <v>995535746.91</v>
      </c>
      <c r="E10" s="11">
        <v>0</v>
      </c>
      <c r="F10" s="11">
        <v>284879590.5</v>
      </c>
      <c r="G10" s="11">
        <v>200310703.55</v>
      </c>
      <c r="H10" s="11">
        <v>245065.19</v>
      </c>
      <c r="I10" s="11">
        <v>1480971106.15</v>
      </c>
    </row>
    <row r="11" spans="1:9" ht="12" customHeight="1">
      <c r="A11" s="2" t="str">
        <f>"Feb "&amp;RIGHT(A6,4)</f>
        <v>Feb 2011</v>
      </c>
      <c r="B11" s="11">
        <v>140123866.29</v>
      </c>
      <c r="C11" s="11">
        <v>844185445.27</v>
      </c>
      <c r="D11" s="11">
        <v>984309311.56</v>
      </c>
      <c r="E11" s="11">
        <v>0</v>
      </c>
      <c r="F11" s="11">
        <v>286059834.94</v>
      </c>
      <c r="G11" s="11">
        <v>197080646.93</v>
      </c>
      <c r="H11" s="11">
        <v>224192.94</v>
      </c>
      <c r="I11" s="11">
        <v>1467673986.37</v>
      </c>
    </row>
    <row r="12" spans="1:9" ht="12" customHeight="1">
      <c r="A12" s="2" t="str">
        <f>"Mar "&amp;RIGHT(A6,4)</f>
        <v>Mar 2011</v>
      </c>
      <c r="B12" s="11">
        <v>166565753.11</v>
      </c>
      <c r="C12" s="11">
        <v>1003190472.71</v>
      </c>
      <c r="D12" s="11">
        <v>1169756225.82</v>
      </c>
      <c r="E12" s="11">
        <v>0</v>
      </c>
      <c r="F12" s="11">
        <v>348482726.48</v>
      </c>
      <c r="G12" s="11">
        <v>280283893.1</v>
      </c>
      <c r="H12" s="11">
        <v>2771289.06</v>
      </c>
      <c r="I12" s="11">
        <v>1801294134.46</v>
      </c>
    </row>
    <row r="13" spans="1:9" ht="12" customHeight="1">
      <c r="A13" s="2" t="str">
        <f>"Apr "&amp;RIGHT(A6,4)</f>
        <v>Apr 2011</v>
      </c>
      <c r="B13" s="11">
        <v>141484232.54</v>
      </c>
      <c r="C13" s="11">
        <v>849904673.03</v>
      </c>
      <c r="D13" s="11">
        <v>991388905.57</v>
      </c>
      <c r="E13" s="11">
        <v>0</v>
      </c>
      <c r="F13" s="11">
        <v>303376455.08</v>
      </c>
      <c r="G13" s="11">
        <v>213915986.87</v>
      </c>
      <c r="H13" s="11">
        <v>290950.98</v>
      </c>
      <c r="I13" s="11">
        <v>1508972298.5</v>
      </c>
    </row>
    <row r="14" spans="1:9" ht="12" customHeight="1">
      <c r="A14" s="2" t="str">
        <f>"May "&amp;RIGHT(A6,4)</f>
        <v>May 2011</v>
      </c>
      <c r="B14" s="11">
        <v>158083693.18</v>
      </c>
      <c r="C14" s="11">
        <v>953295372.21</v>
      </c>
      <c r="D14" s="11">
        <v>1111379065.39</v>
      </c>
      <c r="E14" s="11">
        <v>0</v>
      </c>
      <c r="F14" s="11">
        <v>343674695.79</v>
      </c>
      <c r="G14" s="11">
        <v>220101457.49</v>
      </c>
      <c r="H14" s="11">
        <v>996444.66</v>
      </c>
      <c r="I14" s="11">
        <v>1676151663.33</v>
      </c>
    </row>
    <row r="15" spans="1:9" ht="12" customHeight="1">
      <c r="A15" s="2" t="str">
        <f>"Jun "&amp;RIGHT(A6,4)</f>
        <v>Jun 2011</v>
      </c>
      <c r="B15" s="11">
        <v>41245634.22</v>
      </c>
      <c r="C15" s="11">
        <v>266158469.11</v>
      </c>
      <c r="D15" s="11">
        <v>307404103.33</v>
      </c>
      <c r="E15" s="11">
        <v>0</v>
      </c>
      <c r="F15" s="11">
        <v>97457278.67</v>
      </c>
      <c r="G15" s="11">
        <v>232038608.26</v>
      </c>
      <c r="H15" s="11">
        <v>122739496.81</v>
      </c>
      <c r="I15" s="11">
        <v>759639487.07</v>
      </c>
    </row>
    <row r="16" spans="1:9" ht="12" customHeight="1">
      <c r="A16" s="2" t="str">
        <f>"Jul "&amp;RIGHT(A6,4)</f>
        <v>Jul 2011</v>
      </c>
      <c r="B16" s="11">
        <v>4716635.91</v>
      </c>
      <c r="C16" s="11">
        <v>40635952.04</v>
      </c>
      <c r="D16" s="11">
        <v>45352587.95</v>
      </c>
      <c r="E16" s="11">
        <v>0</v>
      </c>
      <c r="F16" s="11">
        <v>17735445.04</v>
      </c>
      <c r="G16" s="11">
        <v>171592250.19</v>
      </c>
      <c r="H16" s="11">
        <v>148750465.11</v>
      </c>
      <c r="I16" s="11">
        <v>383430748.29</v>
      </c>
    </row>
    <row r="17" spans="1:9" ht="12" customHeight="1">
      <c r="A17" s="2" t="str">
        <f>"Aug "&amp;RIGHT(A6,4)</f>
        <v>Aug 2011</v>
      </c>
      <c r="B17" s="11">
        <v>59693119.87</v>
      </c>
      <c r="C17" s="11">
        <v>378299621.61</v>
      </c>
      <c r="D17" s="11">
        <v>437992741.48</v>
      </c>
      <c r="E17" s="11">
        <v>0</v>
      </c>
      <c r="F17" s="11">
        <v>134262464.82</v>
      </c>
      <c r="G17" s="11">
        <v>200386850.73</v>
      </c>
      <c r="H17" s="11">
        <v>61307668.34</v>
      </c>
      <c r="I17" s="11">
        <v>833949725.37</v>
      </c>
    </row>
    <row r="18" spans="1:9" ht="12" customHeight="1">
      <c r="A18" s="2" t="str">
        <f>"Sep "&amp;RIGHT(A6,4)</f>
        <v>Sep 2011</v>
      </c>
      <c r="B18" s="11">
        <v>165737335.99</v>
      </c>
      <c r="C18" s="11">
        <v>1021286517.05</v>
      </c>
      <c r="D18" s="11">
        <v>1187023853.04</v>
      </c>
      <c r="E18" s="11">
        <v>0</v>
      </c>
      <c r="F18" s="11">
        <v>360686518.53</v>
      </c>
      <c r="G18" s="11">
        <v>241886138.92</v>
      </c>
      <c r="H18" s="11">
        <v>27735286.21</v>
      </c>
      <c r="I18" s="11">
        <v>1817331796.7</v>
      </c>
    </row>
    <row r="19" spans="1:9" ht="12" customHeight="1">
      <c r="A19" s="12" t="s">
        <v>58</v>
      </c>
      <c r="B19" s="13">
        <v>1436678090.93</v>
      </c>
      <c r="C19" s="13">
        <v>8665020370.47</v>
      </c>
      <c r="D19" s="13">
        <v>10101698461.4</v>
      </c>
      <c r="E19" s="13">
        <v>0</v>
      </c>
      <c r="F19" s="13">
        <v>3035960415.21</v>
      </c>
      <c r="G19" s="13">
        <v>2612526162.39</v>
      </c>
      <c r="H19" s="13">
        <v>368247740.74</v>
      </c>
      <c r="I19" s="13">
        <v>16118432779.74</v>
      </c>
    </row>
    <row r="20" spans="1:9" ht="12" customHeight="1">
      <c r="A20" s="14" t="s">
        <v>400</v>
      </c>
      <c r="B20" s="15">
        <v>305498225</v>
      </c>
      <c r="C20" s="15">
        <v>1804476953.59</v>
      </c>
      <c r="D20" s="15">
        <v>2109975178.59</v>
      </c>
      <c r="E20" s="15">
        <v>0</v>
      </c>
      <c r="F20" s="15">
        <v>635974856.45</v>
      </c>
      <c r="G20" s="15">
        <v>420792247.36</v>
      </c>
      <c r="H20" s="15">
        <v>552302.66</v>
      </c>
      <c r="I20" s="15">
        <v>3167294585.06</v>
      </c>
    </row>
    <row r="21" ht="12" customHeight="1">
      <c r="A21" s="3" t="str">
        <f>"FY "&amp;RIGHT(A6,4)+1</f>
        <v>FY 2012</v>
      </c>
    </row>
    <row r="22" spans="1:9" ht="12" customHeight="1">
      <c r="A22" s="2" t="str">
        <f>"Oct "&amp;RIGHT(A6,4)</f>
        <v>Oct 2011</v>
      </c>
      <c r="B22" s="11">
        <v>159657487.76</v>
      </c>
      <c r="C22" s="11">
        <v>985070690.69</v>
      </c>
      <c r="D22" s="11">
        <v>1144728178.45</v>
      </c>
      <c r="E22" s="11">
        <v>0</v>
      </c>
      <c r="F22" s="11">
        <v>352937977.03</v>
      </c>
      <c r="G22" s="11">
        <v>217899593.41</v>
      </c>
      <c r="H22" s="11">
        <v>719114.48</v>
      </c>
      <c r="I22" s="11">
        <v>1716284863.37</v>
      </c>
    </row>
    <row r="23" spans="1:9" ht="12" customHeight="1">
      <c r="A23" s="2" t="str">
        <f>"Nov "&amp;RIGHT(A6,4)</f>
        <v>Nov 2011</v>
      </c>
      <c r="B23" s="11">
        <v>145665615.12</v>
      </c>
      <c r="C23" s="11">
        <v>901025074.77</v>
      </c>
      <c r="D23" s="11">
        <v>1046690689.89</v>
      </c>
      <c r="E23" s="11">
        <v>0</v>
      </c>
      <c r="F23" s="11">
        <v>328577120.09</v>
      </c>
      <c r="G23" s="11">
        <v>210301203.16</v>
      </c>
      <c r="H23" s="11">
        <v>320668.74</v>
      </c>
      <c r="I23" s="11">
        <v>1585889681.88</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305323102.88</v>
      </c>
      <c r="C34" s="13">
        <v>1886095765.46</v>
      </c>
      <c r="D34" s="13">
        <v>2191418868.34</v>
      </c>
      <c r="E34" s="13">
        <v>0</v>
      </c>
      <c r="F34" s="13">
        <v>681515097.12</v>
      </c>
      <c r="G34" s="13">
        <v>428200796.57</v>
      </c>
      <c r="H34" s="13">
        <v>1039783.22</v>
      </c>
      <c r="I34" s="13">
        <v>3302174545.25</v>
      </c>
    </row>
    <row r="35" spans="1:9" ht="12" customHeight="1">
      <c r="A35" s="14" t="str">
        <f>"Total "&amp;MID(A20,7,LEN(A20)-13)&amp;" Months"</f>
        <v>Total 2 Months</v>
      </c>
      <c r="B35" s="15">
        <v>305323102.88</v>
      </c>
      <c r="C35" s="15">
        <v>1886095765.46</v>
      </c>
      <c r="D35" s="15">
        <v>2191418868.34</v>
      </c>
      <c r="E35" s="15">
        <v>0</v>
      </c>
      <c r="F35" s="15">
        <v>681515097.12</v>
      </c>
      <c r="G35" s="15">
        <v>428200796.57</v>
      </c>
      <c r="H35" s="15">
        <v>1039783.22</v>
      </c>
      <c r="I35" s="15">
        <v>3302174545.25</v>
      </c>
    </row>
    <row r="36" spans="1:8" ht="12" customHeight="1">
      <c r="A36" s="34"/>
      <c r="B36" s="34"/>
      <c r="C36" s="34"/>
      <c r="D36" s="34"/>
      <c r="E36" s="34"/>
      <c r="F36" s="34"/>
      <c r="G36" s="34"/>
      <c r="H36" s="34"/>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F3:F4"/>
    <mergeCell ref="G3:G4"/>
    <mergeCell ref="H3:H4"/>
    <mergeCell ref="I3:I4"/>
    <mergeCell ref="B5:I5"/>
    <mergeCell ref="A36:H36"/>
    <mergeCell ref="A1:H1"/>
    <mergeCell ref="A2:H2"/>
    <mergeCell ref="A3:A4"/>
    <mergeCell ref="B3:D3"/>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6" width="11.421875" style="0" customWidth="1"/>
    <col min="7" max="7" width="12.28125" style="0" customWidth="1"/>
    <col min="8" max="9" width="11.421875" style="0" customWidth="1"/>
  </cols>
  <sheetData>
    <row r="1" spans="1:9" ht="12" customHeight="1">
      <c r="A1" s="36" t="s">
        <v>396</v>
      </c>
      <c r="B1" s="36"/>
      <c r="C1" s="36"/>
      <c r="D1" s="36"/>
      <c r="E1" s="36"/>
      <c r="F1" s="36"/>
      <c r="G1" s="36"/>
      <c r="H1" s="36"/>
      <c r="I1" s="2" t="s">
        <v>397</v>
      </c>
    </row>
    <row r="2" spans="1:9" ht="12" customHeight="1">
      <c r="A2" s="38" t="s">
        <v>252</v>
      </c>
      <c r="B2" s="38"/>
      <c r="C2" s="38"/>
      <c r="D2" s="38"/>
      <c r="E2" s="38"/>
      <c r="F2" s="38"/>
      <c r="G2" s="38"/>
      <c r="H2" s="38"/>
      <c r="I2" s="1"/>
    </row>
    <row r="3" spans="1:9" ht="24" customHeight="1">
      <c r="A3" s="40" t="s">
        <v>53</v>
      </c>
      <c r="B3" s="42" t="s">
        <v>144</v>
      </c>
      <c r="C3" s="42" t="s">
        <v>21</v>
      </c>
      <c r="D3" s="42" t="s">
        <v>145</v>
      </c>
      <c r="E3" s="42" t="s">
        <v>146</v>
      </c>
      <c r="F3" s="42" t="s">
        <v>147</v>
      </c>
      <c r="G3" s="42" t="s">
        <v>253</v>
      </c>
      <c r="H3" s="42" t="s">
        <v>254</v>
      </c>
      <c r="I3" s="50" t="s">
        <v>150</v>
      </c>
    </row>
    <row r="4" spans="1:9" ht="24" customHeight="1">
      <c r="A4" s="41"/>
      <c r="B4" s="43"/>
      <c r="C4" s="43"/>
      <c r="D4" s="43"/>
      <c r="E4" s="43"/>
      <c r="F4" s="43"/>
      <c r="G4" s="43"/>
      <c r="H4" s="43"/>
      <c r="I4" s="51"/>
    </row>
    <row r="5" spans="1:9" ht="12" customHeight="1">
      <c r="A5" s="1"/>
      <c r="B5" s="34" t="str">
        <f>REPT("-",90)&amp;" Dollars "&amp;REPT("-",94)</f>
        <v>------------------------------------------------------------------------------------------ Dollars ----------------------------------------------------------------------------------------------</v>
      </c>
      <c r="C5" s="34"/>
      <c r="D5" s="34"/>
      <c r="E5" s="34"/>
      <c r="F5" s="34"/>
      <c r="G5" s="34"/>
      <c r="H5" s="34"/>
      <c r="I5" s="34"/>
    </row>
    <row r="6" ht="12" customHeight="1">
      <c r="A6" s="3" t="s">
        <v>398</v>
      </c>
    </row>
    <row r="7" spans="1:9" ht="12" customHeight="1">
      <c r="A7" s="2" t="str">
        <f>"Oct "&amp;RIGHT(A6,4)-1</f>
        <v>Oct 2010</v>
      </c>
      <c r="B7" s="11">
        <v>1235121987.8025</v>
      </c>
      <c r="C7" s="11">
        <v>0</v>
      </c>
      <c r="D7" s="11">
        <v>330762184.44</v>
      </c>
      <c r="E7" s="11">
        <v>215223034.05</v>
      </c>
      <c r="F7" s="11">
        <v>351110.28</v>
      </c>
      <c r="G7" s="11" t="s">
        <v>399</v>
      </c>
      <c r="H7" s="11" t="s">
        <v>399</v>
      </c>
      <c r="I7" s="11">
        <v>1781458316.5725</v>
      </c>
    </row>
    <row r="8" spans="1:9" ht="12" customHeight="1">
      <c r="A8" s="2" t="str">
        <f>"Nov "&amp;RIGHT(A6,4)-1</f>
        <v>Nov 2010</v>
      </c>
      <c r="B8" s="11">
        <v>1117894902.05</v>
      </c>
      <c r="C8" s="11">
        <v>0</v>
      </c>
      <c r="D8" s="11">
        <v>305212672.01</v>
      </c>
      <c r="E8" s="11">
        <v>206528842.31</v>
      </c>
      <c r="F8" s="11">
        <v>278556.38</v>
      </c>
      <c r="G8" s="11" t="s">
        <v>399</v>
      </c>
      <c r="H8" s="11" t="s">
        <v>399</v>
      </c>
      <c r="I8" s="11">
        <v>1629914972.75</v>
      </c>
    </row>
    <row r="9" spans="1:9" ht="12" customHeight="1">
      <c r="A9" s="2" t="str">
        <f>"Dec "&amp;RIGHT(A6,4)-1</f>
        <v>Dec 2010</v>
      </c>
      <c r="B9" s="11">
        <v>820179702.7925</v>
      </c>
      <c r="C9" s="11">
        <v>0</v>
      </c>
      <c r="D9" s="11">
        <v>223370548.91</v>
      </c>
      <c r="E9" s="11">
        <v>253298077.99</v>
      </c>
      <c r="F9" s="11">
        <v>2635777.78</v>
      </c>
      <c r="G9" s="11">
        <v>31951580</v>
      </c>
      <c r="H9" s="11">
        <v>50805969</v>
      </c>
      <c r="I9" s="11">
        <v>1382241656.4725</v>
      </c>
    </row>
    <row r="10" spans="1:9" ht="12" customHeight="1">
      <c r="A10" s="2" t="str">
        <f>"Jan "&amp;RIGHT(A6,4)</f>
        <v>Jan 2011</v>
      </c>
      <c r="B10" s="11">
        <v>1070593713.065</v>
      </c>
      <c r="C10" s="11">
        <v>0</v>
      </c>
      <c r="D10" s="11">
        <v>284879590.5</v>
      </c>
      <c r="E10" s="11">
        <v>200416827.55</v>
      </c>
      <c r="F10" s="11">
        <v>247084.19</v>
      </c>
      <c r="G10" s="11" t="s">
        <v>399</v>
      </c>
      <c r="H10" s="11" t="s">
        <v>399</v>
      </c>
      <c r="I10" s="11">
        <v>1556137215.305</v>
      </c>
    </row>
    <row r="11" spans="1:9" ht="12" customHeight="1">
      <c r="A11" s="2" t="str">
        <f>"Feb "&amp;RIGHT(A6,4)</f>
        <v>Feb 2011</v>
      </c>
      <c r="B11" s="11">
        <v>1062762804.0875</v>
      </c>
      <c r="C11" s="11">
        <v>0</v>
      </c>
      <c r="D11" s="11">
        <v>286059834.94</v>
      </c>
      <c r="E11" s="11">
        <v>197106624.93</v>
      </c>
      <c r="F11" s="11">
        <v>248167.94</v>
      </c>
      <c r="G11" s="11" t="s">
        <v>399</v>
      </c>
      <c r="H11" s="11" t="s">
        <v>399</v>
      </c>
      <c r="I11" s="11">
        <v>1546177431.8975</v>
      </c>
    </row>
    <row r="12" spans="1:9" ht="12" customHeight="1">
      <c r="A12" s="2" t="str">
        <f>"Mar "&amp;RIGHT(A6,4)</f>
        <v>Mar 2011</v>
      </c>
      <c r="B12" s="11">
        <v>1269147876.7075</v>
      </c>
      <c r="C12" s="11">
        <v>0</v>
      </c>
      <c r="D12" s="11">
        <v>348482726.48</v>
      </c>
      <c r="E12" s="11">
        <v>310884032.1</v>
      </c>
      <c r="F12" s="11">
        <v>2832622.06</v>
      </c>
      <c r="G12" s="11">
        <v>33384210</v>
      </c>
      <c r="H12" s="11">
        <v>20606902</v>
      </c>
      <c r="I12" s="11">
        <v>1985338369.3475</v>
      </c>
    </row>
    <row r="13" spans="1:9" ht="12" customHeight="1">
      <c r="A13" s="2" t="str">
        <f>"Apr "&amp;RIGHT(A6,4)</f>
        <v>Apr 2011</v>
      </c>
      <c r="B13" s="11">
        <v>1049663316.03</v>
      </c>
      <c r="C13" s="11">
        <v>0</v>
      </c>
      <c r="D13" s="11">
        <v>303376455.08</v>
      </c>
      <c r="E13" s="11">
        <v>214037547.87</v>
      </c>
      <c r="F13" s="11">
        <v>329837.98</v>
      </c>
      <c r="G13" s="11" t="s">
        <v>399</v>
      </c>
      <c r="H13" s="11" t="s">
        <v>399</v>
      </c>
      <c r="I13" s="11">
        <v>1567407156.96</v>
      </c>
    </row>
    <row r="14" spans="1:9" ht="12" customHeight="1">
      <c r="A14" s="2" t="str">
        <f>"May "&amp;RIGHT(A6,4)</f>
        <v>May 2011</v>
      </c>
      <c r="B14" s="11">
        <v>1135916504.3625</v>
      </c>
      <c r="C14" s="11">
        <v>0</v>
      </c>
      <c r="D14" s="11">
        <v>343674695.79</v>
      </c>
      <c r="E14" s="11">
        <v>220101457.49</v>
      </c>
      <c r="F14" s="11">
        <v>1046891.66</v>
      </c>
      <c r="G14" s="11" t="s">
        <v>399</v>
      </c>
      <c r="H14" s="11" t="s">
        <v>399</v>
      </c>
      <c r="I14" s="11">
        <v>1700739549.3025</v>
      </c>
    </row>
    <row r="15" spans="1:9" ht="12" customHeight="1">
      <c r="A15" s="2" t="str">
        <f>"Jun "&amp;RIGHT(A6,4)</f>
        <v>Jun 2011</v>
      </c>
      <c r="B15" s="11">
        <v>328345363.7625</v>
      </c>
      <c r="C15" s="11">
        <v>0</v>
      </c>
      <c r="D15" s="11">
        <v>97457278.67</v>
      </c>
      <c r="E15" s="11">
        <v>256152627.26</v>
      </c>
      <c r="F15" s="11">
        <v>122739496.81</v>
      </c>
      <c r="G15" s="11">
        <v>36242323</v>
      </c>
      <c r="H15" s="11">
        <v>24844235</v>
      </c>
      <c r="I15" s="11">
        <v>865781324.5025</v>
      </c>
    </row>
    <row r="16" spans="1:9" ht="12" customHeight="1">
      <c r="A16" s="2" t="str">
        <f>"Jul "&amp;RIGHT(A6,4)</f>
        <v>Jul 2011</v>
      </c>
      <c r="B16" s="11">
        <v>123570350.015</v>
      </c>
      <c r="C16" s="11">
        <v>0</v>
      </c>
      <c r="D16" s="11">
        <v>17735445.04</v>
      </c>
      <c r="E16" s="11">
        <v>171670247.25</v>
      </c>
      <c r="F16" s="11">
        <v>148762982.91</v>
      </c>
      <c r="G16" s="11" t="s">
        <v>399</v>
      </c>
      <c r="H16" s="11" t="s">
        <v>399</v>
      </c>
      <c r="I16" s="11">
        <v>461739025.215</v>
      </c>
    </row>
    <row r="17" spans="1:9" ht="12" customHeight="1">
      <c r="A17" s="2" t="str">
        <f>"Aug "&amp;RIGHT(A6,4)</f>
        <v>Aug 2011</v>
      </c>
      <c r="B17" s="11">
        <v>549812893.6275</v>
      </c>
      <c r="C17" s="11">
        <v>0</v>
      </c>
      <c r="D17" s="11">
        <v>134262464.82</v>
      </c>
      <c r="E17" s="11">
        <v>200465361.06</v>
      </c>
      <c r="F17" s="11">
        <v>61347699.56</v>
      </c>
      <c r="G17" s="11" t="s">
        <v>399</v>
      </c>
      <c r="H17" s="11" t="s">
        <v>399</v>
      </c>
      <c r="I17" s="11">
        <v>945888419.0675</v>
      </c>
    </row>
    <row r="18" spans="1:9" ht="12" customHeight="1">
      <c r="A18" s="2" t="str">
        <f>"Sep "&amp;RIGHT(A6,4)</f>
        <v>Sep 2011</v>
      </c>
      <c r="B18" s="11">
        <v>1374373682.49</v>
      </c>
      <c r="C18" s="11">
        <v>0</v>
      </c>
      <c r="D18" s="11">
        <v>360686518.53</v>
      </c>
      <c r="E18" s="11">
        <v>263748854.86</v>
      </c>
      <c r="F18" s="11">
        <v>28583672.83</v>
      </c>
      <c r="G18" s="11">
        <v>68934363</v>
      </c>
      <c r="H18" s="11">
        <v>126195200</v>
      </c>
      <c r="I18" s="11">
        <v>2222522291.71</v>
      </c>
    </row>
    <row r="19" spans="1:9" ht="12" customHeight="1">
      <c r="A19" s="12" t="s">
        <v>58</v>
      </c>
      <c r="B19" s="13">
        <v>11137383096.7925</v>
      </c>
      <c r="C19" s="13">
        <v>0</v>
      </c>
      <c r="D19" s="13">
        <v>3035960415.21</v>
      </c>
      <c r="E19" s="13">
        <v>2709633534.72</v>
      </c>
      <c r="F19" s="13">
        <v>369403900.38</v>
      </c>
      <c r="G19" s="13">
        <v>170512476</v>
      </c>
      <c r="H19" s="13">
        <v>222452306</v>
      </c>
      <c r="I19" s="13">
        <v>17645345729.1025</v>
      </c>
    </row>
    <row r="20" spans="1:9" ht="12" customHeight="1">
      <c r="A20" s="14" t="s">
        <v>400</v>
      </c>
      <c r="B20" s="15">
        <v>2353016889.8525</v>
      </c>
      <c r="C20" s="15">
        <v>0</v>
      </c>
      <c r="D20" s="15">
        <v>635974856.45</v>
      </c>
      <c r="E20" s="15">
        <v>421751876.36</v>
      </c>
      <c r="F20" s="15">
        <v>629666.66</v>
      </c>
      <c r="G20" s="15" t="s">
        <v>399</v>
      </c>
      <c r="H20" s="15" t="s">
        <v>399</v>
      </c>
      <c r="I20" s="15">
        <v>3411373289.3225</v>
      </c>
    </row>
    <row r="21" ht="12" customHeight="1">
      <c r="A21" s="3" t="str">
        <f>"FY "&amp;RIGHT(A6,4)+1</f>
        <v>FY 2012</v>
      </c>
    </row>
    <row r="22" spans="1:9" ht="12" customHeight="1">
      <c r="A22" s="2" t="str">
        <f>"Oct "&amp;RIGHT(A6,4)</f>
        <v>Oct 2011</v>
      </c>
      <c r="B22" s="11">
        <v>1314150801.4925</v>
      </c>
      <c r="C22" s="11">
        <v>0</v>
      </c>
      <c r="D22" s="11">
        <v>352937977.03</v>
      </c>
      <c r="E22" s="11">
        <v>218069368.94</v>
      </c>
      <c r="F22" s="11">
        <v>771233.16</v>
      </c>
      <c r="G22" s="11" t="s">
        <v>399</v>
      </c>
      <c r="H22" s="11" t="s">
        <v>399</v>
      </c>
      <c r="I22" s="11">
        <v>1885929380.6225</v>
      </c>
    </row>
    <row r="23" spans="1:9" ht="12" customHeight="1">
      <c r="A23" s="2" t="str">
        <f>"Nov "&amp;RIGHT(A6,4)</f>
        <v>Nov 2011</v>
      </c>
      <c r="B23" s="11">
        <v>1166790402.2625</v>
      </c>
      <c r="C23" s="11">
        <v>0</v>
      </c>
      <c r="D23" s="11">
        <v>328577120.09</v>
      </c>
      <c r="E23" s="11">
        <v>210436064.5</v>
      </c>
      <c r="F23" s="11">
        <v>342036.9</v>
      </c>
      <c r="G23" s="11" t="s">
        <v>399</v>
      </c>
      <c r="H23" s="11" t="s">
        <v>399</v>
      </c>
      <c r="I23" s="11">
        <v>1706145623.7525</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2480941203.755</v>
      </c>
      <c r="C34" s="13">
        <v>0</v>
      </c>
      <c r="D34" s="13">
        <v>681515097.12</v>
      </c>
      <c r="E34" s="13">
        <v>428505433.44</v>
      </c>
      <c r="F34" s="13">
        <v>1113270.06</v>
      </c>
      <c r="G34" s="13" t="s">
        <v>399</v>
      </c>
      <c r="H34" s="13" t="s">
        <v>399</v>
      </c>
      <c r="I34" s="13">
        <v>3592075004.375</v>
      </c>
    </row>
    <row r="35" spans="1:9" ht="12" customHeight="1">
      <c r="A35" s="14" t="str">
        <f>"Total "&amp;MID(A20,7,LEN(A20)-13)&amp;" Months"</f>
        <v>Total 2 Months</v>
      </c>
      <c r="B35" s="15">
        <v>2480941203.755</v>
      </c>
      <c r="C35" s="15">
        <v>0</v>
      </c>
      <c r="D35" s="15">
        <v>681515097.12</v>
      </c>
      <c r="E35" s="15">
        <v>428505433.44</v>
      </c>
      <c r="F35" s="15">
        <v>1113270.06</v>
      </c>
      <c r="G35" s="15" t="s">
        <v>399</v>
      </c>
      <c r="H35" s="15" t="s">
        <v>399</v>
      </c>
      <c r="I35" s="15">
        <v>3592075004.375</v>
      </c>
    </row>
    <row r="36" spans="1:8" ht="12" customHeight="1">
      <c r="A36" s="34"/>
      <c r="B36" s="34"/>
      <c r="C36" s="34"/>
      <c r="D36" s="34"/>
      <c r="E36" s="34"/>
      <c r="F36" s="34"/>
      <c r="G36" s="34"/>
      <c r="H36" s="34"/>
    </row>
    <row r="37" spans="1:8" ht="69.75" customHeight="1">
      <c r="A37" s="52" t="s">
        <v>389</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I3:I4"/>
    <mergeCell ref="B5:I5"/>
    <mergeCell ref="A36:H36"/>
    <mergeCell ref="A37:H37"/>
    <mergeCell ref="A1:H1"/>
    <mergeCell ref="A2:H2"/>
    <mergeCell ref="A3:A4"/>
    <mergeCell ref="B3:B4"/>
    <mergeCell ref="C3:C4"/>
    <mergeCell ref="D3:D4"/>
    <mergeCell ref="E3:E4"/>
    <mergeCell ref="F3:F4"/>
    <mergeCell ref="G3:G4"/>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36" t="s">
        <v>396</v>
      </c>
      <c r="B1" s="36"/>
      <c r="C1" s="36"/>
      <c r="D1" s="36"/>
      <c r="E1" s="36"/>
      <c r="F1" s="36"/>
      <c r="G1" s="36"/>
      <c r="H1" s="36"/>
      <c r="I1" s="36"/>
      <c r="J1" s="36"/>
      <c r="K1" s="2" t="s">
        <v>397</v>
      </c>
    </row>
    <row r="2" spans="1:11" ht="12" customHeight="1">
      <c r="A2" s="38" t="s">
        <v>151</v>
      </c>
      <c r="B2" s="38"/>
      <c r="C2" s="38"/>
      <c r="D2" s="38"/>
      <c r="E2" s="38"/>
      <c r="F2" s="38"/>
      <c r="G2" s="38"/>
      <c r="H2" s="38"/>
      <c r="I2" s="38"/>
      <c r="J2" s="38"/>
      <c r="K2" s="1"/>
    </row>
    <row r="3" spans="1:11" ht="24" customHeight="1">
      <c r="A3" s="40" t="s">
        <v>53</v>
      </c>
      <c r="B3" s="44" t="s">
        <v>152</v>
      </c>
      <c r="C3" s="53"/>
      <c r="D3" s="45"/>
      <c r="E3" s="44" t="s">
        <v>77</v>
      </c>
      <c r="F3" s="53"/>
      <c r="G3" s="45"/>
      <c r="H3" s="44" t="s">
        <v>153</v>
      </c>
      <c r="I3" s="53"/>
      <c r="J3" s="45"/>
      <c r="K3" s="50" t="s">
        <v>154</v>
      </c>
    </row>
    <row r="4" spans="1:11" ht="24" customHeight="1">
      <c r="A4" s="41"/>
      <c r="B4" s="10" t="s">
        <v>82</v>
      </c>
      <c r="C4" s="10" t="s">
        <v>84</v>
      </c>
      <c r="D4" s="10" t="s">
        <v>58</v>
      </c>
      <c r="E4" s="10" t="s">
        <v>82</v>
      </c>
      <c r="F4" s="10" t="s">
        <v>84</v>
      </c>
      <c r="G4" s="10" t="s">
        <v>58</v>
      </c>
      <c r="H4" s="10" t="s">
        <v>82</v>
      </c>
      <c r="I4" s="10" t="s">
        <v>84</v>
      </c>
      <c r="J4" s="10" t="s">
        <v>58</v>
      </c>
      <c r="K4" s="51"/>
    </row>
    <row r="5" spans="1:11" ht="12" customHeight="1">
      <c r="A5" s="1"/>
      <c r="B5" s="34" t="str">
        <f>REPT("-",113)&amp;" Number "&amp;REPT("-",119)</f>
        <v>----------------------------------------------------------------------------------------------------------------- Number -----------------------------------------------------------------------------------------------------------------------</v>
      </c>
      <c r="C5" s="34"/>
      <c r="D5" s="34"/>
      <c r="E5" s="34"/>
      <c r="F5" s="34"/>
      <c r="G5" s="34"/>
      <c r="H5" s="34"/>
      <c r="I5" s="34"/>
      <c r="J5" s="34"/>
      <c r="K5" s="34"/>
    </row>
    <row r="6" ht="12" customHeight="1">
      <c r="A6" s="3" t="s">
        <v>398</v>
      </c>
    </row>
    <row r="7" spans="1:11" ht="12" customHeight="1">
      <c r="A7" s="2" t="str">
        <f>"Oct "&amp;RIGHT(A6,4)-1</f>
        <v>Oct 2010</v>
      </c>
      <c r="B7" s="11">
        <v>434170</v>
      </c>
      <c r="C7" s="11">
        <v>5555468</v>
      </c>
      <c r="D7" s="11">
        <v>5989638</v>
      </c>
      <c r="E7" s="11">
        <v>53355</v>
      </c>
      <c r="F7" s="11">
        <v>360519</v>
      </c>
      <c r="G7" s="11">
        <v>413874</v>
      </c>
      <c r="H7" s="11">
        <v>409</v>
      </c>
      <c r="I7" s="11">
        <v>119345</v>
      </c>
      <c r="J7" s="11">
        <v>119754</v>
      </c>
      <c r="K7" s="11">
        <v>6523266</v>
      </c>
    </row>
    <row r="8" spans="1:11" ht="12" customHeight="1">
      <c r="A8" s="2" t="str">
        <f>"Nov "&amp;RIGHT(A6,4)-1</f>
        <v>Nov 2010</v>
      </c>
      <c r="B8" s="11">
        <v>416389</v>
      </c>
      <c r="C8" s="11">
        <v>5092654</v>
      </c>
      <c r="D8" s="11">
        <v>5509043</v>
      </c>
      <c r="E8" s="11">
        <v>52732</v>
      </c>
      <c r="F8" s="11">
        <v>314074</v>
      </c>
      <c r="G8" s="11">
        <v>366806</v>
      </c>
      <c r="H8" s="11">
        <v>336</v>
      </c>
      <c r="I8" s="11">
        <v>68372</v>
      </c>
      <c r="J8" s="11">
        <v>68708</v>
      </c>
      <c r="K8" s="11">
        <v>5944557</v>
      </c>
    </row>
    <row r="9" spans="1:11" ht="12" customHeight="1">
      <c r="A9" s="2" t="str">
        <f>"Dec "&amp;RIGHT(A6,4)-1</f>
        <v>Dec 2010</v>
      </c>
      <c r="B9" s="11">
        <v>339545</v>
      </c>
      <c r="C9" s="11">
        <v>3972543</v>
      </c>
      <c r="D9" s="11">
        <v>4312088</v>
      </c>
      <c r="E9" s="11">
        <v>40831</v>
      </c>
      <c r="F9" s="11">
        <v>254816</v>
      </c>
      <c r="G9" s="11">
        <v>295647</v>
      </c>
      <c r="H9" s="11">
        <v>67</v>
      </c>
      <c r="I9" s="11">
        <v>29837</v>
      </c>
      <c r="J9" s="11">
        <v>29904</v>
      </c>
      <c r="K9" s="11">
        <v>4637639</v>
      </c>
    </row>
    <row r="10" spans="1:11" ht="12" customHeight="1">
      <c r="A10" s="2" t="str">
        <f>"Jan "&amp;RIGHT(A6,4)</f>
        <v>Jan 2011</v>
      </c>
      <c r="B10" s="11">
        <v>428171</v>
      </c>
      <c r="C10" s="11">
        <v>5199992</v>
      </c>
      <c r="D10" s="11">
        <v>5628163</v>
      </c>
      <c r="E10" s="11">
        <v>7589</v>
      </c>
      <c r="F10" s="11">
        <v>378038</v>
      </c>
      <c r="G10" s="11">
        <v>385627</v>
      </c>
      <c r="H10" s="11">
        <v>73</v>
      </c>
      <c r="I10" s="11">
        <v>71945</v>
      </c>
      <c r="J10" s="11">
        <v>72018</v>
      </c>
      <c r="K10" s="11">
        <v>6085808</v>
      </c>
    </row>
    <row r="11" spans="1:11" ht="12" customHeight="1">
      <c r="A11" s="2" t="str">
        <f>"Feb "&amp;RIGHT(A6,4)</f>
        <v>Feb 2011</v>
      </c>
      <c r="B11" s="11">
        <v>389397</v>
      </c>
      <c r="C11" s="11">
        <v>4667729</v>
      </c>
      <c r="D11" s="11">
        <v>5057126</v>
      </c>
      <c r="E11" s="11">
        <v>3409</v>
      </c>
      <c r="F11" s="11">
        <v>353011</v>
      </c>
      <c r="G11" s="11">
        <v>356420</v>
      </c>
      <c r="H11" s="11">
        <v>102</v>
      </c>
      <c r="I11" s="11">
        <v>82889</v>
      </c>
      <c r="J11" s="11">
        <v>82991</v>
      </c>
      <c r="K11" s="11">
        <v>5496537</v>
      </c>
    </row>
    <row r="12" spans="1:11" ht="12" customHeight="1">
      <c r="A12" s="2" t="str">
        <f>"Mar "&amp;RIGHT(A6,4)</f>
        <v>Mar 2011</v>
      </c>
      <c r="B12" s="11">
        <v>482961</v>
      </c>
      <c r="C12" s="11">
        <v>5545434</v>
      </c>
      <c r="D12" s="11">
        <v>6028395</v>
      </c>
      <c r="E12" s="11">
        <v>5002</v>
      </c>
      <c r="F12" s="11">
        <v>401115</v>
      </c>
      <c r="G12" s="11">
        <v>406117</v>
      </c>
      <c r="H12" s="11">
        <v>78</v>
      </c>
      <c r="I12" s="11">
        <v>78901</v>
      </c>
      <c r="J12" s="11">
        <v>78979</v>
      </c>
      <c r="K12" s="11">
        <v>6513491</v>
      </c>
    </row>
    <row r="13" spans="1:11" ht="12" customHeight="1">
      <c r="A13" s="2" t="str">
        <f>"Apr "&amp;RIGHT(A6,4)</f>
        <v>Apr 2011</v>
      </c>
      <c r="B13" s="11">
        <v>426209</v>
      </c>
      <c r="C13" s="11">
        <v>4648056</v>
      </c>
      <c r="D13" s="11">
        <v>5074265</v>
      </c>
      <c r="E13" s="11">
        <v>41068</v>
      </c>
      <c r="F13" s="11">
        <v>332554</v>
      </c>
      <c r="G13" s="11">
        <v>373622</v>
      </c>
      <c r="H13" s="11">
        <v>99</v>
      </c>
      <c r="I13" s="11">
        <v>97549</v>
      </c>
      <c r="J13" s="11">
        <v>97648</v>
      </c>
      <c r="K13" s="11">
        <v>5545535</v>
      </c>
    </row>
    <row r="14" spans="1:11" ht="12" customHeight="1">
      <c r="A14" s="2" t="str">
        <f>"May "&amp;RIGHT(A6,4)</f>
        <v>May 2011</v>
      </c>
      <c r="B14" s="11">
        <v>471863</v>
      </c>
      <c r="C14" s="11">
        <v>5400383</v>
      </c>
      <c r="D14" s="11">
        <v>5872246</v>
      </c>
      <c r="E14" s="11">
        <v>6753</v>
      </c>
      <c r="F14" s="11">
        <v>398185</v>
      </c>
      <c r="G14" s="11">
        <v>404938</v>
      </c>
      <c r="H14" s="11">
        <v>121</v>
      </c>
      <c r="I14" s="11">
        <v>147907</v>
      </c>
      <c r="J14" s="11">
        <v>148028</v>
      </c>
      <c r="K14" s="11">
        <v>6425212</v>
      </c>
    </row>
    <row r="15" spans="1:11" ht="12" customHeight="1">
      <c r="A15" s="2" t="str">
        <f>"Jun "&amp;RIGHT(A6,4)</f>
        <v>Jun 2011</v>
      </c>
      <c r="B15" s="11">
        <v>136214</v>
      </c>
      <c r="C15" s="11">
        <v>1453469</v>
      </c>
      <c r="D15" s="11">
        <v>1589683</v>
      </c>
      <c r="E15" s="11">
        <v>56041</v>
      </c>
      <c r="F15" s="11">
        <v>344894</v>
      </c>
      <c r="G15" s="11">
        <v>400935</v>
      </c>
      <c r="H15" s="11">
        <v>115294</v>
      </c>
      <c r="I15" s="11">
        <v>1884784</v>
      </c>
      <c r="J15" s="11">
        <v>2000078</v>
      </c>
      <c r="K15" s="11">
        <v>3990696</v>
      </c>
    </row>
    <row r="16" spans="1:11" ht="12" customHeight="1">
      <c r="A16" s="2" t="str">
        <f>"Jul "&amp;RIGHT(A6,4)</f>
        <v>Jul 2011</v>
      </c>
      <c r="B16" s="11">
        <v>39315</v>
      </c>
      <c r="C16" s="11">
        <v>466664</v>
      </c>
      <c r="D16" s="11">
        <v>505979</v>
      </c>
      <c r="E16" s="11">
        <v>93104</v>
      </c>
      <c r="F16" s="11">
        <v>411061</v>
      </c>
      <c r="G16" s="11">
        <v>504165</v>
      </c>
      <c r="H16" s="11">
        <v>523128</v>
      </c>
      <c r="I16" s="11">
        <v>4193759</v>
      </c>
      <c r="J16" s="11">
        <v>4716887</v>
      </c>
      <c r="K16" s="11">
        <v>5727031</v>
      </c>
    </row>
    <row r="17" spans="1:11" ht="12" customHeight="1">
      <c r="A17" s="2" t="str">
        <f>"Aug "&amp;RIGHT(A6,4)</f>
        <v>Aug 2011</v>
      </c>
      <c r="B17" s="11">
        <v>73646</v>
      </c>
      <c r="C17" s="11">
        <v>1062051</v>
      </c>
      <c r="D17" s="11">
        <v>1135697</v>
      </c>
      <c r="E17" s="11">
        <v>66309</v>
      </c>
      <c r="F17" s="11">
        <v>336098</v>
      </c>
      <c r="G17" s="11">
        <v>402407</v>
      </c>
      <c r="H17" s="11">
        <v>190672</v>
      </c>
      <c r="I17" s="11">
        <v>1791669</v>
      </c>
      <c r="J17" s="11">
        <v>1982341</v>
      </c>
      <c r="K17" s="11">
        <v>3520445</v>
      </c>
    </row>
    <row r="18" spans="1:11" ht="12" customHeight="1">
      <c r="A18" s="2" t="str">
        <f>"Sep "&amp;RIGHT(A6,4)</f>
        <v>Sep 2011</v>
      </c>
      <c r="B18" s="11">
        <v>370782</v>
      </c>
      <c r="C18" s="11">
        <v>5153596</v>
      </c>
      <c r="D18" s="11">
        <v>5524378</v>
      </c>
      <c r="E18" s="11">
        <v>43452</v>
      </c>
      <c r="F18" s="11">
        <v>358740</v>
      </c>
      <c r="G18" s="11">
        <v>402192</v>
      </c>
      <c r="H18" s="11">
        <v>1401</v>
      </c>
      <c r="I18" s="11">
        <v>114408</v>
      </c>
      <c r="J18" s="11">
        <v>115809</v>
      </c>
      <c r="K18" s="11">
        <v>6042379</v>
      </c>
    </row>
    <row r="19" spans="1:11" ht="12" customHeight="1">
      <c r="A19" s="12" t="s">
        <v>58</v>
      </c>
      <c r="B19" s="13">
        <v>4008662</v>
      </c>
      <c r="C19" s="13">
        <v>48218039</v>
      </c>
      <c r="D19" s="13">
        <v>52226701</v>
      </c>
      <c r="E19" s="13">
        <v>469645</v>
      </c>
      <c r="F19" s="13">
        <v>4243105</v>
      </c>
      <c r="G19" s="13">
        <v>4712750</v>
      </c>
      <c r="H19" s="13">
        <v>831780</v>
      </c>
      <c r="I19" s="13">
        <v>8681365</v>
      </c>
      <c r="J19" s="13">
        <v>9513145</v>
      </c>
      <c r="K19" s="13">
        <v>66452596</v>
      </c>
    </row>
    <row r="20" spans="1:11" ht="12" customHeight="1">
      <c r="A20" s="14" t="s">
        <v>400</v>
      </c>
      <c r="B20" s="15">
        <v>850559</v>
      </c>
      <c r="C20" s="15">
        <v>10648122</v>
      </c>
      <c r="D20" s="15">
        <v>11498681</v>
      </c>
      <c r="E20" s="15">
        <v>106087</v>
      </c>
      <c r="F20" s="15">
        <v>674593</v>
      </c>
      <c r="G20" s="15">
        <v>780680</v>
      </c>
      <c r="H20" s="15">
        <v>745</v>
      </c>
      <c r="I20" s="15">
        <v>187717</v>
      </c>
      <c r="J20" s="15">
        <v>188462</v>
      </c>
      <c r="K20" s="15">
        <v>12467823</v>
      </c>
    </row>
    <row r="21" ht="12" customHeight="1">
      <c r="A21" s="3" t="str">
        <f>"FY "&amp;RIGHT(A6,4)+1</f>
        <v>FY 2012</v>
      </c>
    </row>
    <row r="22" spans="1:11" ht="12" customHeight="1">
      <c r="A22" s="2" t="str">
        <f>"Oct "&amp;RIGHT(A6,4)</f>
        <v>Oct 2011</v>
      </c>
      <c r="B22" s="11">
        <v>391608</v>
      </c>
      <c r="C22" s="11">
        <v>5075368</v>
      </c>
      <c r="D22" s="11">
        <v>5466976</v>
      </c>
      <c r="E22" s="11">
        <v>44633</v>
      </c>
      <c r="F22" s="11">
        <v>345230</v>
      </c>
      <c r="G22" s="11">
        <v>389863</v>
      </c>
      <c r="H22" s="11">
        <v>114</v>
      </c>
      <c r="I22" s="11">
        <v>111872</v>
      </c>
      <c r="J22" s="11">
        <v>111986</v>
      </c>
      <c r="K22" s="11">
        <v>5968825</v>
      </c>
    </row>
    <row r="23" spans="1:11" ht="12" customHeight="1">
      <c r="A23" s="2" t="str">
        <f>"Nov "&amp;RIGHT(A6,4)</f>
        <v>Nov 2011</v>
      </c>
      <c r="B23" s="11">
        <v>387279</v>
      </c>
      <c r="C23" s="11">
        <v>4580912</v>
      </c>
      <c r="D23" s="11">
        <v>4968191</v>
      </c>
      <c r="E23" s="11">
        <v>28039</v>
      </c>
      <c r="F23" s="11">
        <v>328527</v>
      </c>
      <c r="G23" s="11">
        <v>356566</v>
      </c>
      <c r="H23" s="11">
        <v>320</v>
      </c>
      <c r="I23" s="11">
        <v>73077</v>
      </c>
      <c r="J23" s="11">
        <v>73397</v>
      </c>
      <c r="K23" s="11">
        <v>5398154</v>
      </c>
    </row>
    <row r="24" spans="1:11" ht="12" customHeight="1">
      <c r="A24" s="2" t="str">
        <f>"Dec "&amp;RIGHT(A6,4)</f>
        <v>Dec 2011</v>
      </c>
      <c r="B24" s="11" t="s">
        <v>399</v>
      </c>
      <c r="C24" s="11" t="s">
        <v>399</v>
      </c>
      <c r="D24" s="11" t="s">
        <v>399</v>
      </c>
      <c r="E24" s="11" t="s">
        <v>399</v>
      </c>
      <c r="F24" s="11" t="s">
        <v>399</v>
      </c>
      <c r="G24" s="11" t="s">
        <v>399</v>
      </c>
      <c r="H24" s="11" t="s">
        <v>399</v>
      </c>
      <c r="I24" s="11" t="s">
        <v>399</v>
      </c>
      <c r="J24" s="11" t="s">
        <v>399</v>
      </c>
      <c r="K24" s="11" t="s">
        <v>399</v>
      </c>
    </row>
    <row r="25" spans="1:11" ht="12" customHeight="1">
      <c r="A25" s="2" t="str">
        <f>"Jan "&amp;RIGHT(A6,4)+1</f>
        <v>Jan 2012</v>
      </c>
      <c r="B25" s="11" t="s">
        <v>399</v>
      </c>
      <c r="C25" s="11" t="s">
        <v>399</v>
      </c>
      <c r="D25" s="11" t="s">
        <v>399</v>
      </c>
      <c r="E25" s="11" t="s">
        <v>399</v>
      </c>
      <c r="F25" s="11" t="s">
        <v>399</v>
      </c>
      <c r="G25" s="11" t="s">
        <v>399</v>
      </c>
      <c r="H25" s="11" t="s">
        <v>399</v>
      </c>
      <c r="I25" s="11" t="s">
        <v>399</v>
      </c>
      <c r="J25" s="11" t="s">
        <v>399</v>
      </c>
      <c r="K25" s="11" t="s">
        <v>399</v>
      </c>
    </row>
    <row r="26" spans="1:11" ht="12" customHeight="1">
      <c r="A26" s="2" t="str">
        <f>"Feb "&amp;RIGHT(A6,4)+1</f>
        <v>Feb 2012</v>
      </c>
      <c r="B26" s="11" t="s">
        <v>399</v>
      </c>
      <c r="C26" s="11" t="s">
        <v>399</v>
      </c>
      <c r="D26" s="11" t="s">
        <v>399</v>
      </c>
      <c r="E26" s="11" t="s">
        <v>399</v>
      </c>
      <c r="F26" s="11" t="s">
        <v>399</v>
      </c>
      <c r="G26" s="11" t="s">
        <v>399</v>
      </c>
      <c r="H26" s="11" t="s">
        <v>399</v>
      </c>
      <c r="I26" s="11" t="s">
        <v>399</v>
      </c>
      <c r="J26" s="11" t="s">
        <v>399</v>
      </c>
      <c r="K26" s="11" t="s">
        <v>399</v>
      </c>
    </row>
    <row r="27" spans="1:11" ht="12" customHeight="1">
      <c r="A27" s="2" t="str">
        <f>"Mar "&amp;RIGHT(A6,4)+1</f>
        <v>Mar 2012</v>
      </c>
      <c r="B27" s="11" t="s">
        <v>399</v>
      </c>
      <c r="C27" s="11" t="s">
        <v>399</v>
      </c>
      <c r="D27" s="11" t="s">
        <v>399</v>
      </c>
      <c r="E27" s="11" t="s">
        <v>399</v>
      </c>
      <c r="F27" s="11" t="s">
        <v>399</v>
      </c>
      <c r="G27" s="11" t="s">
        <v>399</v>
      </c>
      <c r="H27" s="11" t="s">
        <v>399</v>
      </c>
      <c r="I27" s="11" t="s">
        <v>399</v>
      </c>
      <c r="J27" s="11" t="s">
        <v>399</v>
      </c>
      <c r="K27" s="11" t="s">
        <v>399</v>
      </c>
    </row>
    <row r="28" spans="1:11" ht="12" customHeight="1">
      <c r="A28" s="2" t="str">
        <f>"Apr "&amp;RIGHT(A6,4)+1</f>
        <v>Apr 2012</v>
      </c>
      <c r="B28" s="11" t="s">
        <v>399</v>
      </c>
      <c r="C28" s="11" t="s">
        <v>399</v>
      </c>
      <c r="D28" s="11" t="s">
        <v>399</v>
      </c>
      <c r="E28" s="11" t="s">
        <v>399</v>
      </c>
      <c r="F28" s="11" t="s">
        <v>399</v>
      </c>
      <c r="G28" s="11" t="s">
        <v>399</v>
      </c>
      <c r="H28" s="11" t="s">
        <v>399</v>
      </c>
      <c r="I28" s="11" t="s">
        <v>399</v>
      </c>
      <c r="J28" s="11" t="s">
        <v>399</v>
      </c>
      <c r="K28" s="11" t="s">
        <v>399</v>
      </c>
    </row>
    <row r="29" spans="1:11" ht="12" customHeight="1">
      <c r="A29" s="2" t="str">
        <f>"May "&amp;RIGHT(A6,4)+1</f>
        <v>May 2012</v>
      </c>
      <c r="B29" s="11" t="s">
        <v>399</v>
      </c>
      <c r="C29" s="11" t="s">
        <v>399</v>
      </c>
      <c r="D29" s="11" t="s">
        <v>399</v>
      </c>
      <c r="E29" s="11" t="s">
        <v>399</v>
      </c>
      <c r="F29" s="11" t="s">
        <v>399</v>
      </c>
      <c r="G29" s="11" t="s">
        <v>399</v>
      </c>
      <c r="H29" s="11" t="s">
        <v>399</v>
      </c>
      <c r="I29" s="11" t="s">
        <v>399</v>
      </c>
      <c r="J29" s="11" t="s">
        <v>399</v>
      </c>
      <c r="K29" s="11" t="s">
        <v>399</v>
      </c>
    </row>
    <row r="30" spans="1:11" ht="12" customHeight="1">
      <c r="A30" s="2" t="str">
        <f>"Jun "&amp;RIGHT(A6,4)+1</f>
        <v>Jun 2012</v>
      </c>
      <c r="B30" s="11" t="s">
        <v>399</v>
      </c>
      <c r="C30" s="11" t="s">
        <v>399</v>
      </c>
      <c r="D30" s="11" t="s">
        <v>399</v>
      </c>
      <c r="E30" s="11" t="s">
        <v>399</v>
      </c>
      <c r="F30" s="11" t="s">
        <v>399</v>
      </c>
      <c r="G30" s="11" t="s">
        <v>399</v>
      </c>
      <c r="H30" s="11" t="s">
        <v>399</v>
      </c>
      <c r="I30" s="11" t="s">
        <v>399</v>
      </c>
      <c r="J30" s="11" t="s">
        <v>399</v>
      </c>
      <c r="K30" s="11" t="s">
        <v>399</v>
      </c>
    </row>
    <row r="31" spans="1:11" ht="12" customHeight="1">
      <c r="A31" s="2" t="str">
        <f>"Jul "&amp;RIGHT(A6,4)+1</f>
        <v>Jul 2012</v>
      </c>
      <c r="B31" s="11" t="s">
        <v>399</v>
      </c>
      <c r="C31" s="11" t="s">
        <v>399</v>
      </c>
      <c r="D31" s="11" t="s">
        <v>399</v>
      </c>
      <c r="E31" s="11" t="s">
        <v>399</v>
      </c>
      <c r="F31" s="11" t="s">
        <v>399</v>
      </c>
      <c r="G31" s="11" t="s">
        <v>399</v>
      </c>
      <c r="H31" s="11" t="s">
        <v>399</v>
      </c>
      <c r="I31" s="11" t="s">
        <v>399</v>
      </c>
      <c r="J31" s="11" t="s">
        <v>399</v>
      </c>
      <c r="K31" s="11" t="s">
        <v>399</v>
      </c>
    </row>
    <row r="32" spans="1:11" ht="12" customHeight="1">
      <c r="A32" s="2" t="str">
        <f>"Aug "&amp;RIGHT(A6,4)+1</f>
        <v>Aug 2012</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2012</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58</v>
      </c>
      <c r="B34" s="13">
        <v>778887</v>
      </c>
      <c r="C34" s="13">
        <v>9656280</v>
      </c>
      <c r="D34" s="13">
        <v>10435167</v>
      </c>
      <c r="E34" s="13">
        <v>72672</v>
      </c>
      <c r="F34" s="13">
        <v>673757</v>
      </c>
      <c r="G34" s="13">
        <v>746429</v>
      </c>
      <c r="H34" s="13">
        <v>434</v>
      </c>
      <c r="I34" s="13">
        <v>184949</v>
      </c>
      <c r="J34" s="13">
        <v>185383</v>
      </c>
      <c r="K34" s="13">
        <v>11366979</v>
      </c>
    </row>
    <row r="35" spans="1:11" ht="12" customHeight="1">
      <c r="A35" s="14" t="str">
        <f>"Total "&amp;MID(A20,7,LEN(A20)-13)&amp;" Months"</f>
        <v>Total 2 Months</v>
      </c>
      <c r="B35" s="15">
        <v>778887</v>
      </c>
      <c r="C35" s="15">
        <v>9656280</v>
      </c>
      <c r="D35" s="15">
        <v>10435167</v>
      </c>
      <c r="E35" s="15">
        <v>72672</v>
      </c>
      <c r="F35" s="15">
        <v>673757</v>
      </c>
      <c r="G35" s="15">
        <v>746429</v>
      </c>
      <c r="H35" s="15">
        <v>434</v>
      </c>
      <c r="I35" s="15">
        <v>184949</v>
      </c>
      <c r="J35" s="15">
        <v>185383</v>
      </c>
      <c r="K35" s="15">
        <v>11366979</v>
      </c>
    </row>
    <row r="36" spans="1:8" ht="12" customHeight="1">
      <c r="A36" s="34"/>
      <c r="B36" s="34"/>
      <c r="C36" s="34"/>
      <c r="D36" s="34"/>
      <c r="E36" s="34"/>
      <c r="F36" s="34"/>
      <c r="G36" s="34"/>
      <c r="H36" s="34"/>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K3:K4"/>
    <mergeCell ref="B5:K5"/>
    <mergeCell ref="A36:H36"/>
    <mergeCell ref="A1:J1"/>
    <mergeCell ref="A2:J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155</v>
      </c>
      <c r="B2" s="38"/>
      <c r="C2" s="38"/>
      <c r="D2" s="38"/>
      <c r="E2" s="38"/>
      <c r="F2" s="38"/>
      <c r="G2" s="38"/>
      <c r="H2" s="38"/>
      <c r="I2" s="1"/>
    </row>
    <row r="3" spans="1:9" ht="24" customHeight="1">
      <c r="A3" s="40" t="s">
        <v>53</v>
      </c>
      <c r="B3" s="44" t="s">
        <v>156</v>
      </c>
      <c r="C3" s="53"/>
      <c r="D3" s="45"/>
      <c r="E3" s="44" t="s">
        <v>157</v>
      </c>
      <c r="F3" s="53"/>
      <c r="G3" s="45"/>
      <c r="H3" s="44" t="s">
        <v>158</v>
      </c>
      <c r="I3" s="53"/>
    </row>
    <row r="4" spans="1:9" ht="24" customHeight="1">
      <c r="A4" s="41"/>
      <c r="B4" s="10" t="s">
        <v>82</v>
      </c>
      <c r="C4" s="10" t="s">
        <v>84</v>
      </c>
      <c r="D4" s="10" t="s">
        <v>58</v>
      </c>
      <c r="E4" s="10" t="s">
        <v>255</v>
      </c>
      <c r="F4" s="10" t="s">
        <v>84</v>
      </c>
      <c r="G4" s="10" t="s">
        <v>241</v>
      </c>
      <c r="H4" s="10" t="s">
        <v>256</v>
      </c>
      <c r="I4" s="9" t="s">
        <v>84</v>
      </c>
    </row>
    <row r="5" spans="1:9" ht="12" customHeight="1">
      <c r="A5" s="1"/>
      <c r="B5" s="34" t="str">
        <f>REPT("-",29)&amp;" Number "&amp;REPT("-",28)&amp;"   "&amp;REPT("-",30)&amp;" Dollars "&amp;REPT("-",28)&amp;"   "&amp;REPT("-",19)&amp;" Cents "&amp;REPT("-",21)</f>
        <v>----------------------------- Number ----------------------------   ------------------------------ Dollars ----------------------------   ------------------- Cents ---------------------</v>
      </c>
      <c r="C5" s="34"/>
      <c r="D5" s="34"/>
      <c r="E5" s="34"/>
      <c r="F5" s="34"/>
      <c r="G5" s="34"/>
      <c r="H5" s="34"/>
      <c r="I5" s="34"/>
    </row>
    <row r="6" ht="12" customHeight="1">
      <c r="A6" s="3" t="s">
        <v>398</v>
      </c>
    </row>
    <row r="7" spans="1:9" ht="12" customHeight="1">
      <c r="A7" s="2" t="str">
        <f>"Oct "&amp;RIGHT(A6,4)-1</f>
        <v>Oct 2010</v>
      </c>
      <c r="B7" s="11">
        <v>487934</v>
      </c>
      <c r="C7" s="11">
        <v>6035332</v>
      </c>
      <c r="D7" s="11">
        <v>6523266</v>
      </c>
      <c r="E7" s="11">
        <v>91487.625</v>
      </c>
      <c r="F7" s="11">
        <v>1071271.43</v>
      </c>
      <c r="G7" s="11">
        <v>1162759.055</v>
      </c>
      <c r="H7" s="16">
        <v>18.75</v>
      </c>
      <c r="I7" s="16">
        <v>17.75</v>
      </c>
    </row>
    <row r="8" spans="1:9" ht="12" customHeight="1">
      <c r="A8" s="2" t="str">
        <f>"Nov "&amp;RIGHT(A6,4)-1</f>
        <v>Nov 2010</v>
      </c>
      <c r="B8" s="11">
        <v>469457</v>
      </c>
      <c r="C8" s="11">
        <v>5475100</v>
      </c>
      <c r="D8" s="11">
        <v>5944557</v>
      </c>
      <c r="E8" s="11">
        <v>88023.1875</v>
      </c>
      <c r="F8" s="11">
        <v>971830.25</v>
      </c>
      <c r="G8" s="11">
        <v>1059853.4375</v>
      </c>
      <c r="H8" s="16">
        <v>18.75</v>
      </c>
      <c r="I8" s="16">
        <v>17.75</v>
      </c>
    </row>
    <row r="9" spans="1:9" ht="12" customHeight="1">
      <c r="A9" s="2" t="str">
        <f>"Dec "&amp;RIGHT(A6,4)-1</f>
        <v>Dec 2010</v>
      </c>
      <c r="B9" s="11">
        <v>380443</v>
      </c>
      <c r="C9" s="11">
        <v>4257196</v>
      </c>
      <c r="D9" s="11">
        <v>4637639</v>
      </c>
      <c r="E9" s="11">
        <v>71333.0625</v>
      </c>
      <c r="F9" s="11">
        <v>755652.29</v>
      </c>
      <c r="G9" s="11">
        <v>826985.3525</v>
      </c>
      <c r="H9" s="16">
        <v>18.75</v>
      </c>
      <c r="I9" s="16">
        <v>17.75</v>
      </c>
    </row>
    <row r="10" spans="1:9" ht="12" customHeight="1">
      <c r="A10" s="2" t="str">
        <f>"Jan "&amp;RIGHT(A6,4)</f>
        <v>Jan 2011</v>
      </c>
      <c r="B10" s="11">
        <v>435833</v>
      </c>
      <c r="C10" s="11">
        <v>5649975</v>
      </c>
      <c r="D10" s="11">
        <v>6085808</v>
      </c>
      <c r="E10" s="11">
        <v>81718.6875</v>
      </c>
      <c r="F10" s="11">
        <v>1002870.5625</v>
      </c>
      <c r="G10" s="11">
        <v>1084589.25</v>
      </c>
      <c r="H10" s="16">
        <v>18.75</v>
      </c>
      <c r="I10" s="16">
        <v>17.75</v>
      </c>
    </row>
    <row r="11" spans="1:9" ht="12" customHeight="1">
      <c r="A11" s="2" t="str">
        <f>"Feb "&amp;RIGHT(A6,4)</f>
        <v>Feb 2011</v>
      </c>
      <c r="B11" s="11">
        <v>392908</v>
      </c>
      <c r="C11" s="11">
        <v>5103629</v>
      </c>
      <c r="D11" s="11">
        <v>5496537</v>
      </c>
      <c r="E11" s="11">
        <v>73670.25</v>
      </c>
      <c r="F11" s="11">
        <v>905894.1475</v>
      </c>
      <c r="G11" s="11">
        <v>979564.3975</v>
      </c>
      <c r="H11" s="16">
        <v>18.75</v>
      </c>
      <c r="I11" s="16">
        <v>17.75</v>
      </c>
    </row>
    <row r="12" spans="1:9" ht="12" customHeight="1">
      <c r="A12" s="2" t="str">
        <f>"Mar "&amp;RIGHT(A6,4)</f>
        <v>Mar 2011</v>
      </c>
      <c r="B12" s="11">
        <v>488041</v>
      </c>
      <c r="C12" s="11">
        <v>6025450</v>
      </c>
      <c r="D12" s="11">
        <v>6513491</v>
      </c>
      <c r="E12" s="11">
        <v>91507.6875</v>
      </c>
      <c r="F12" s="11">
        <v>1069517.375</v>
      </c>
      <c r="G12" s="11">
        <v>1161025.0625</v>
      </c>
      <c r="H12" s="16">
        <v>18.75</v>
      </c>
      <c r="I12" s="16">
        <v>17.75</v>
      </c>
    </row>
    <row r="13" spans="1:9" ht="12" customHeight="1">
      <c r="A13" s="2" t="str">
        <f>"Apr "&amp;RIGHT(A6,4)</f>
        <v>Apr 2011</v>
      </c>
      <c r="B13" s="11">
        <v>467376</v>
      </c>
      <c r="C13" s="11">
        <v>5078159</v>
      </c>
      <c r="D13" s="11">
        <v>5545535</v>
      </c>
      <c r="E13" s="11">
        <v>87633</v>
      </c>
      <c r="F13" s="11">
        <v>901373.2225</v>
      </c>
      <c r="G13" s="11">
        <v>989006.2225</v>
      </c>
      <c r="H13" s="16">
        <v>18.75</v>
      </c>
      <c r="I13" s="16">
        <v>17.75</v>
      </c>
    </row>
    <row r="14" spans="1:9" ht="12" customHeight="1">
      <c r="A14" s="2" t="str">
        <f>"May "&amp;RIGHT(A6,4)</f>
        <v>May 2011</v>
      </c>
      <c r="B14" s="11">
        <v>478737</v>
      </c>
      <c r="C14" s="11">
        <v>5946475</v>
      </c>
      <c r="D14" s="11">
        <v>6425212</v>
      </c>
      <c r="E14" s="11">
        <v>89763.1875</v>
      </c>
      <c r="F14" s="11">
        <v>1055499.3125</v>
      </c>
      <c r="G14" s="11">
        <v>1145262.5</v>
      </c>
      <c r="H14" s="16">
        <v>18.75</v>
      </c>
      <c r="I14" s="16">
        <v>17.75</v>
      </c>
    </row>
    <row r="15" spans="1:9" ht="12" customHeight="1">
      <c r="A15" s="2" t="str">
        <f>"Jun "&amp;RIGHT(A6,4)</f>
        <v>Jun 2011</v>
      </c>
      <c r="B15" s="11">
        <v>307549</v>
      </c>
      <c r="C15" s="11">
        <v>3683147</v>
      </c>
      <c r="D15" s="11">
        <v>3990696</v>
      </c>
      <c r="E15" s="11">
        <v>57665.4375</v>
      </c>
      <c r="F15" s="11">
        <v>653758.5925</v>
      </c>
      <c r="G15" s="11">
        <v>711424.03</v>
      </c>
      <c r="H15" s="16">
        <v>18.75</v>
      </c>
      <c r="I15" s="16">
        <v>17.75</v>
      </c>
    </row>
    <row r="16" spans="1:9" ht="12" customHeight="1">
      <c r="A16" s="2" t="str">
        <f>"Jul "&amp;RIGHT(A6,4)</f>
        <v>Jul 2011</v>
      </c>
      <c r="B16" s="11">
        <v>655547</v>
      </c>
      <c r="C16" s="11">
        <v>5071484</v>
      </c>
      <c r="D16" s="11">
        <v>5727031</v>
      </c>
      <c r="E16" s="11">
        <v>140942.605</v>
      </c>
      <c r="F16" s="11">
        <v>1039654.22</v>
      </c>
      <c r="G16" s="11">
        <v>1180596.825</v>
      </c>
      <c r="H16" s="16">
        <v>21.5</v>
      </c>
      <c r="I16" s="16">
        <v>20.5</v>
      </c>
    </row>
    <row r="17" spans="1:9" ht="12" customHeight="1">
      <c r="A17" s="2" t="str">
        <f>"Aug "&amp;RIGHT(A6,4)</f>
        <v>Aug 2011</v>
      </c>
      <c r="B17" s="11">
        <v>330627</v>
      </c>
      <c r="C17" s="11">
        <v>3189818</v>
      </c>
      <c r="D17" s="11">
        <v>3520445</v>
      </c>
      <c r="E17" s="11">
        <v>71084.805</v>
      </c>
      <c r="F17" s="11">
        <v>653912.69</v>
      </c>
      <c r="G17" s="11">
        <v>724997.495</v>
      </c>
      <c r="H17" s="16">
        <v>21.5</v>
      </c>
      <c r="I17" s="16">
        <v>20.5</v>
      </c>
    </row>
    <row r="18" spans="1:9" ht="12" customHeight="1">
      <c r="A18" s="2" t="str">
        <f>"Sep "&amp;RIGHT(A6,4)</f>
        <v>Sep 2011</v>
      </c>
      <c r="B18" s="11">
        <v>415635</v>
      </c>
      <c r="C18" s="11">
        <v>5626744</v>
      </c>
      <c r="D18" s="11">
        <v>6042379</v>
      </c>
      <c r="E18" s="11">
        <v>89361.525</v>
      </c>
      <c r="F18" s="11">
        <v>1153482.52</v>
      </c>
      <c r="G18" s="11">
        <v>1242844.045</v>
      </c>
      <c r="H18" s="16">
        <v>21.5</v>
      </c>
      <c r="I18" s="16">
        <v>20.5</v>
      </c>
    </row>
    <row r="19" spans="1:9" ht="12" customHeight="1">
      <c r="A19" s="12" t="s">
        <v>58</v>
      </c>
      <c r="B19" s="13">
        <v>5310087</v>
      </c>
      <c r="C19" s="13">
        <v>61142509</v>
      </c>
      <c r="D19" s="13">
        <v>66452596</v>
      </c>
      <c r="E19" s="13">
        <v>1034191.06</v>
      </c>
      <c r="F19" s="13">
        <v>11234716.6125</v>
      </c>
      <c r="G19" s="13">
        <v>12268907.6725</v>
      </c>
      <c r="H19" s="17">
        <v>19.476</v>
      </c>
      <c r="I19" s="17">
        <v>18.3746</v>
      </c>
    </row>
    <row r="20" spans="1:9" ht="12" customHeight="1">
      <c r="A20" s="14" t="s">
        <v>400</v>
      </c>
      <c r="B20" s="15">
        <v>957391</v>
      </c>
      <c r="C20" s="15">
        <v>11510432</v>
      </c>
      <c r="D20" s="15">
        <v>12467823</v>
      </c>
      <c r="E20" s="15">
        <v>179510.8125</v>
      </c>
      <c r="F20" s="15">
        <v>2043101.68</v>
      </c>
      <c r="G20" s="15">
        <v>2222612.4925</v>
      </c>
      <c r="H20" s="18">
        <v>18.75</v>
      </c>
      <c r="I20" s="18">
        <v>17.75</v>
      </c>
    </row>
    <row r="21" ht="12" customHeight="1">
      <c r="A21" s="3" t="str">
        <f>"FY "&amp;RIGHT(A6,4)+1</f>
        <v>FY 2012</v>
      </c>
    </row>
    <row r="22" spans="1:9" ht="12" customHeight="1">
      <c r="A22" s="2" t="str">
        <f>"Oct "&amp;RIGHT(A6,4)</f>
        <v>Oct 2011</v>
      </c>
      <c r="B22" s="11">
        <v>436355</v>
      </c>
      <c r="C22" s="11">
        <v>5532470</v>
      </c>
      <c r="D22" s="11">
        <v>5968825</v>
      </c>
      <c r="E22" s="11">
        <v>93816.325</v>
      </c>
      <c r="F22" s="11">
        <v>1134156.35</v>
      </c>
      <c r="G22" s="11">
        <v>1227972.675</v>
      </c>
      <c r="H22" s="16">
        <v>21.5</v>
      </c>
      <c r="I22" s="16">
        <v>20.5</v>
      </c>
    </row>
    <row r="23" spans="1:9" ht="12" customHeight="1">
      <c r="A23" s="2" t="str">
        <f>"Nov "&amp;RIGHT(A6,4)</f>
        <v>Nov 2011</v>
      </c>
      <c r="B23" s="11">
        <v>415638</v>
      </c>
      <c r="C23" s="11">
        <v>4982516</v>
      </c>
      <c r="D23" s="11">
        <v>5398154</v>
      </c>
      <c r="E23" s="11">
        <v>89362.17</v>
      </c>
      <c r="F23" s="11">
        <v>1021415.78</v>
      </c>
      <c r="G23" s="11">
        <v>1110777.95</v>
      </c>
      <c r="H23" s="16">
        <v>21.5</v>
      </c>
      <c r="I23" s="16">
        <v>20.5</v>
      </c>
    </row>
    <row r="24" spans="1:9" ht="12" customHeight="1">
      <c r="A24" s="2" t="str">
        <f>"Dec "&amp;RIGHT(A6,4)</f>
        <v>Dec 2011</v>
      </c>
      <c r="B24" s="11" t="s">
        <v>399</v>
      </c>
      <c r="C24" s="11" t="s">
        <v>399</v>
      </c>
      <c r="D24" s="11" t="s">
        <v>399</v>
      </c>
      <c r="E24" s="11" t="s">
        <v>399</v>
      </c>
      <c r="F24" s="11" t="s">
        <v>399</v>
      </c>
      <c r="G24" s="11" t="s">
        <v>399</v>
      </c>
      <c r="H24" s="16" t="s">
        <v>399</v>
      </c>
      <c r="I24" s="16" t="s">
        <v>399</v>
      </c>
    </row>
    <row r="25" spans="1:9" ht="12" customHeight="1">
      <c r="A25" s="2" t="str">
        <f>"Jan "&amp;RIGHT(A6,4)+1</f>
        <v>Jan 2012</v>
      </c>
      <c r="B25" s="11" t="s">
        <v>399</v>
      </c>
      <c r="C25" s="11" t="s">
        <v>399</v>
      </c>
      <c r="D25" s="11" t="s">
        <v>399</v>
      </c>
      <c r="E25" s="11" t="s">
        <v>399</v>
      </c>
      <c r="F25" s="11" t="s">
        <v>399</v>
      </c>
      <c r="G25" s="11" t="s">
        <v>399</v>
      </c>
      <c r="H25" s="16" t="s">
        <v>399</v>
      </c>
      <c r="I25" s="16" t="s">
        <v>399</v>
      </c>
    </row>
    <row r="26" spans="1:9" ht="12" customHeight="1">
      <c r="A26" s="2" t="str">
        <f>"Feb "&amp;RIGHT(A6,4)+1</f>
        <v>Feb 2012</v>
      </c>
      <c r="B26" s="11" t="s">
        <v>399</v>
      </c>
      <c r="C26" s="11" t="s">
        <v>399</v>
      </c>
      <c r="D26" s="11" t="s">
        <v>399</v>
      </c>
      <c r="E26" s="11" t="s">
        <v>399</v>
      </c>
      <c r="F26" s="11" t="s">
        <v>399</v>
      </c>
      <c r="G26" s="11" t="s">
        <v>399</v>
      </c>
      <c r="H26" s="16" t="s">
        <v>399</v>
      </c>
      <c r="I26" s="16" t="s">
        <v>399</v>
      </c>
    </row>
    <row r="27" spans="1:9" ht="12" customHeight="1">
      <c r="A27" s="2" t="str">
        <f>"Mar "&amp;RIGHT(A6,4)+1</f>
        <v>Mar 2012</v>
      </c>
      <c r="B27" s="11" t="s">
        <v>399</v>
      </c>
      <c r="C27" s="11" t="s">
        <v>399</v>
      </c>
      <c r="D27" s="11" t="s">
        <v>399</v>
      </c>
      <c r="E27" s="11" t="s">
        <v>399</v>
      </c>
      <c r="F27" s="11" t="s">
        <v>399</v>
      </c>
      <c r="G27" s="11" t="s">
        <v>399</v>
      </c>
      <c r="H27" s="16" t="s">
        <v>399</v>
      </c>
      <c r="I27" s="16" t="s">
        <v>399</v>
      </c>
    </row>
    <row r="28" spans="1:9" ht="12" customHeight="1">
      <c r="A28" s="2" t="str">
        <f>"Apr "&amp;RIGHT(A6,4)+1</f>
        <v>Apr 2012</v>
      </c>
      <c r="B28" s="11" t="s">
        <v>399</v>
      </c>
      <c r="C28" s="11" t="s">
        <v>399</v>
      </c>
      <c r="D28" s="11" t="s">
        <v>399</v>
      </c>
      <c r="E28" s="11" t="s">
        <v>399</v>
      </c>
      <c r="F28" s="11" t="s">
        <v>399</v>
      </c>
      <c r="G28" s="11" t="s">
        <v>399</v>
      </c>
      <c r="H28" s="16" t="s">
        <v>399</v>
      </c>
      <c r="I28" s="16" t="s">
        <v>399</v>
      </c>
    </row>
    <row r="29" spans="1:9" ht="12" customHeight="1">
      <c r="A29" s="2" t="str">
        <f>"May "&amp;RIGHT(A6,4)+1</f>
        <v>May 2012</v>
      </c>
      <c r="B29" s="11" t="s">
        <v>399</v>
      </c>
      <c r="C29" s="11" t="s">
        <v>399</v>
      </c>
      <c r="D29" s="11" t="s">
        <v>399</v>
      </c>
      <c r="E29" s="11" t="s">
        <v>399</v>
      </c>
      <c r="F29" s="11" t="s">
        <v>399</v>
      </c>
      <c r="G29" s="11" t="s">
        <v>399</v>
      </c>
      <c r="H29" s="16" t="s">
        <v>399</v>
      </c>
      <c r="I29" s="16" t="s">
        <v>399</v>
      </c>
    </row>
    <row r="30" spans="1:9" ht="12" customHeight="1">
      <c r="A30" s="2" t="str">
        <f>"Jun "&amp;RIGHT(A6,4)+1</f>
        <v>Jun 2012</v>
      </c>
      <c r="B30" s="11" t="s">
        <v>399</v>
      </c>
      <c r="C30" s="11" t="s">
        <v>399</v>
      </c>
      <c r="D30" s="11" t="s">
        <v>399</v>
      </c>
      <c r="E30" s="11" t="s">
        <v>399</v>
      </c>
      <c r="F30" s="11" t="s">
        <v>399</v>
      </c>
      <c r="G30" s="11" t="s">
        <v>399</v>
      </c>
      <c r="H30" s="16" t="s">
        <v>399</v>
      </c>
      <c r="I30" s="16" t="s">
        <v>399</v>
      </c>
    </row>
    <row r="31" spans="1:9" ht="12" customHeight="1">
      <c r="A31" s="2" t="str">
        <f>"Jul "&amp;RIGHT(A6,4)+1</f>
        <v>Jul 2012</v>
      </c>
      <c r="B31" s="11" t="s">
        <v>399</v>
      </c>
      <c r="C31" s="11" t="s">
        <v>399</v>
      </c>
      <c r="D31" s="11" t="s">
        <v>399</v>
      </c>
      <c r="E31" s="11" t="s">
        <v>399</v>
      </c>
      <c r="F31" s="11" t="s">
        <v>399</v>
      </c>
      <c r="G31" s="11" t="s">
        <v>399</v>
      </c>
      <c r="H31" s="16" t="s">
        <v>399</v>
      </c>
      <c r="I31" s="16" t="s">
        <v>399</v>
      </c>
    </row>
    <row r="32" spans="1:9" ht="12" customHeight="1">
      <c r="A32" s="2" t="str">
        <f>"Aug "&amp;RIGHT(A6,4)+1</f>
        <v>Aug 2012</v>
      </c>
      <c r="B32" s="11" t="s">
        <v>399</v>
      </c>
      <c r="C32" s="11" t="s">
        <v>399</v>
      </c>
      <c r="D32" s="11" t="s">
        <v>399</v>
      </c>
      <c r="E32" s="11" t="s">
        <v>399</v>
      </c>
      <c r="F32" s="11" t="s">
        <v>399</v>
      </c>
      <c r="G32" s="11" t="s">
        <v>399</v>
      </c>
      <c r="H32" s="16" t="s">
        <v>399</v>
      </c>
      <c r="I32" s="16" t="s">
        <v>399</v>
      </c>
    </row>
    <row r="33" spans="1:9" ht="12" customHeight="1">
      <c r="A33" s="2" t="str">
        <f>"Sep "&amp;RIGHT(A6,4)+1</f>
        <v>Sep 2012</v>
      </c>
      <c r="B33" s="11" t="s">
        <v>399</v>
      </c>
      <c r="C33" s="11" t="s">
        <v>399</v>
      </c>
      <c r="D33" s="11" t="s">
        <v>399</v>
      </c>
      <c r="E33" s="11" t="s">
        <v>399</v>
      </c>
      <c r="F33" s="11" t="s">
        <v>399</v>
      </c>
      <c r="G33" s="11" t="s">
        <v>399</v>
      </c>
      <c r="H33" s="16" t="s">
        <v>399</v>
      </c>
      <c r="I33" s="16" t="s">
        <v>399</v>
      </c>
    </row>
    <row r="34" spans="1:9" ht="12" customHeight="1">
      <c r="A34" s="12" t="s">
        <v>58</v>
      </c>
      <c r="B34" s="13">
        <v>851993</v>
      </c>
      <c r="C34" s="13">
        <v>10514986</v>
      </c>
      <c r="D34" s="13">
        <v>11366979</v>
      </c>
      <c r="E34" s="13">
        <v>183178.495</v>
      </c>
      <c r="F34" s="13">
        <v>2155572.13</v>
      </c>
      <c r="G34" s="13">
        <v>2338750.625</v>
      </c>
      <c r="H34" s="17">
        <v>21.5</v>
      </c>
      <c r="I34" s="17">
        <v>20.5</v>
      </c>
    </row>
    <row r="35" spans="1:9" ht="12" customHeight="1">
      <c r="A35" s="14" t="str">
        <f>"Total "&amp;MID(A20,7,LEN(A20)-13)&amp;" Months"</f>
        <v>Total 2 Months</v>
      </c>
      <c r="B35" s="15">
        <v>851993</v>
      </c>
      <c r="C35" s="15">
        <v>10514986</v>
      </c>
      <c r="D35" s="15">
        <v>11366979</v>
      </c>
      <c r="E35" s="15">
        <v>183178.495</v>
      </c>
      <c r="F35" s="15">
        <v>2155572.13</v>
      </c>
      <c r="G35" s="15">
        <v>2338750.625</v>
      </c>
      <c r="H35" s="18">
        <v>21.5</v>
      </c>
      <c r="I35" s="18">
        <v>20.5</v>
      </c>
    </row>
    <row r="36" spans="1:9" ht="12" customHeight="1">
      <c r="A36" s="34"/>
      <c r="B36" s="34"/>
      <c r="C36" s="34"/>
      <c r="D36" s="34"/>
      <c r="E36" s="34"/>
      <c r="F36" s="34"/>
      <c r="G36" s="34"/>
      <c r="H36" s="34"/>
      <c r="I36" s="34"/>
    </row>
    <row r="37" spans="1:9" ht="69.75" customHeight="1">
      <c r="A37" s="52" t="s">
        <v>159</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I5"/>
    <mergeCell ref="A36:I36"/>
    <mergeCell ref="A37:I37"/>
    <mergeCell ref="A1:H1"/>
    <mergeCell ref="A2:H2"/>
    <mergeCell ref="A3:A4"/>
    <mergeCell ref="B3:D3"/>
    <mergeCell ref="E3:G3"/>
    <mergeCell ref="H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selection activeCell="A1" sqref="A1:J1"/>
    </sheetView>
  </sheetViews>
  <sheetFormatPr defaultColWidth="9.140625" defaultRowHeight="12.75"/>
  <cols>
    <col min="1" max="1" width="11.421875" style="0" customWidth="1"/>
    <col min="2" max="6" width="11.28125" style="0" customWidth="1"/>
    <col min="7" max="7" width="12.421875" style="0" customWidth="1"/>
    <col min="8" max="9" width="11.28125" style="0" customWidth="1"/>
    <col min="10" max="11" width="11.421875" style="0" customWidth="1"/>
  </cols>
  <sheetData>
    <row r="1" spans="1:11" ht="12" customHeight="1">
      <c r="A1" s="36" t="s">
        <v>396</v>
      </c>
      <c r="B1" s="36"/>
      <c r="C1" s="36"/>
      <c r="D1" s="36"/>
      <c r="E1" s="36"/>
      <c r="F1" s="36"/>
      <c r="G1" s="36"/>
      <c r="H1" s="36"/>
      <c r="I1" s="36"/>
      <c r="J1" s="36"/>
      <c r="K1" s="2" t="s">
        <v>397</v>
      </c>
    </row>
    <row r="2" spans="1:11" ht="12" customHeight="1">
      <c r="A2" s="38" t="s">
        <v>160</v>
      </c>
      <c r="B2" s="38"/>
      <c r="C2" s="38"/>
      <c r="D2" s="38"/>
      <c r="E2" s="38"/>
      <c r="F2" s="38"/>
      <c r="G2" s="38"/>
      <c r="H2" s="38"/>
      <c r="I2" s="38"/>
      <c r="J2" s="38"/>
      <c r="K2" s="1"/>
    </row>
    <row r="3" spans="1:11" ht="24" customHeight="1">
      <c r="A3" s="40" t="s">
        <v>53</v>
      </c>
      <c r="B3" s="44" t="s">
        <v>214</v>
      </c>
      <c r="C3" s="53"/>
      <c r="D3" s="53"/>
      <c r="E3" s="45"/>
      <c r="F3" s="44" t="s">
        <v>161</v>
      </c>
      <c r="G3" s="53"/>
      <c r="H3" s="53"/>
      <c r="I3" s="45"/>
      <c r="J3" s="44" t="s">
        <v>162</v>
      </c>
      <c r="K3" s="53"/>
    </row>
    <row r="4" spans="1:11" ht="45" customHeight="1">
      <c r="A4" s="41"/>
      <c r="B4" s="10" t="s">
        <v>163</v>
      </c>
      <c r="C4" s="10" t="s">
        <v>164</v>
      </c>
      <c r="D4" s="10" t="s">
        <v>165</v>
      </c>
      <c r="E4" s="10" t="s">
        <v>58</v>
      </c>
      <c r="F4" s="10" t="s">
        <v>259</v>
      </c>
      <c r="G4" s="10" t="s">
        <v>381</v>
      </c>
      <c r="H4" s="10" t="s">
        <v>382</v>
      </c>
      <c r="I4" s="10" t="s">
        <v>383</v>
      </c>
      <c r="J4" s="32" t="s">
        <v>387</v>
      </c>
      <c r="K4" s="9" t="s">
        <v>166</v>
      </c>
    </row>
    <row r="5" spans="1:11" ht="12" customHeight="1">
      <c r="A5" s="1"/>
      <c r="B5" s="34" t="str">
        <f>REPT("-",42)&amp;" Number "&amp;REPT("-",39)&amp;"   "&amp;REPT("-",52)&amp;" Dollars "&amp;REPT("-",58)</f>
        <v>------------------------------------------ Number ---------------------------------------   ---------------------------------------------------- Dollars ----------------------------------------------------------</v>
      </c>
      <c r="C5" s="34"/>
      <c r="D5" s="34"/>
      <c r="E5" s="34"/>
      <c r="F5" s="34"/>
      <c r="G5" s="34"/>
      <c r="H5" s="34"/>
      <c r="I5" s="34"/>
      <c r="J5" s="34"/>
      <c r="K5" s="34"/>
    </row>
    <row r="6" ht="12" customHeight="1">
      <c r="A6" s="3" t="s">
        <v>398</v>
      </c>
    </row>
    <row r="7" spans="1:11" ht="12" customHeight="1">
      <c r="A7" s="2" t="str">
        <f>"Oct "&amp;RIGHT(A6,4)-1</f>
        <v>Oct 2010</v>
      </c>
      <c r="B7" s="11">
        <v>2112008</v>
      </c>
      <c r="C7" s="11">
        <v>2122751</v>
      </c>
      <c r="D7" s="11">
        <v>4846931</v>
      </c>
      <c r="E7" s="11">
        <v>9081690</v>
      </c>
      <c r="F7" s="11">
        <v>372502923</v>
      </c>
      <c r="G7" s="11">
        <v>66753428</v>
      </c>
      <c r="H7" s="11" t="s">
        <v>399</v>
      </c>
      <c r="I7" s="11">
        <v>439256351</v>
      </c>
      <c r="J7" s="16">
        <v>41.0169</v>
      </c>
      <c r="K7" s="16">
        <v>7.3503</v>
      </c>
    </row>
    <row r="8" spans="1:11" ht="12" customHeight="1">
      <c r="A8" s="2" t="str">
        <f>"Nov "&amp;RIGHT(A6,4)-1</f>
        <v>Nov 2010</v>
      </c>
      <c r="B8" s="11">
        <v>2089644</v>
      </c>
      <c r="C8" s="11">
        <v>2111616</v>
      </c>
      <c r="D8" s="11">
        <v>4800707</v>
      </c>
      <c r="E8" s="11">
        <v>9001967</v>
      </c>
      <c r="F8" s="11">
        <v>379493301</v>
      </c>
      <c r="G8" s="11">
        <v>94193439</v>
      </c>
      <c r="H8" s="11" t="s">
        <v>399</v>
      </c>
      <c r="I8" s="11">
        <v>473686740</v>
      </c>
      <c r="J8" s="16">
        <v>42.1567</v>
      </c>
      <c r="K8" s="16">
        <v>10.4637</v>
      </c>
    </row>
    <row r="9" spans="1:11" ht="12" customHeight="1">
      <c r="A9" s="2" t="str">
        <f>"Dec "&amp;RIGHT(A6,4)-1</f>
        <v>Dec 2010</v>
      </c>
      <c r="B9" s="11">
        <v>2067651</v>
      </c>
      <c r="C9" s="11">
        <v>2092068</v>
      </c>
      <c r="D9" s="11">
        <v>4739618</v>
      </c>
      <c r="E9" s="11">
        <v>8899337</v>
      </c>
      <c r="F9" s="11">
        <v>376154071</v>
      </c>
      <c r="G9" s="11">
        <v>134619049</v>
      </c>
      <c r="H9" s="11" t="s">
        <v>399</v>
      </c>
      <c r="I9" s="11">
        <v>510773120</v>
      </c>
      <c r="J9" s="16">
        <v>42.2677</v>
      </c>
      <c r="K9" s="16">
        <v>15.1269</v>
      </c>
    </row>
    <row r="10" spans="1:11" ht="12" customHeight="1">
      <c r="A10" s="2" t="str">
        <f>"Jan "&amp;RIGHT(A6,4)</f>
        <v>Jan 2011</v>
      </c>
      <c r="B10" s="11">
        <v>2081492</v>
      </c>
      <c r="C10" s="11">
        <v>2110214</v>
      </c>
      <c r="D10" s="11">
        <v>4732724</v>
      </c>
      <c r="E10" s="11">
        <v>8924430</v>
      </c>
      <c r="F10" s="11">
        <v>383135576</v>
      </c>
      <c r="G10" s="11">
        <v>142336979</v>
      </c>
      <c r="H10" s="11" t="s">
        <v>399</v>
      </c>
      <c r="I10" s="11">
        <v>525472555</v>
      </c>
      <c r="J10" s="16">
        <v>42.9311</v>
      </c>
      <c r="K10" s="16">
        <v>15.9491</v>
      </c>
    </row>
    <row r="11" spans="1:11" ht="12" customHeight="1">
      <c r="A11" s="2" t="str">
        <f>"Feb "&amp;RIGHT(A6,4)</f>
        <v>Feb 2011</v>
      </c>
      <c r="B11" s="11">
        <v>2046526</v>
      </c>
      <c r="C11" s="11">
        <v>2079979</v>
      </c>
      <c r="D11" s="11">
        <v>4627584</v>
      </c>
      <c r="E11" s="11">
        <v>8754089</v>
      </c>
      <c r="F11" s="11">
        <v>368661595</v>
      </c>
      <c r="G11" s="11">
        <v>140301264</v>
      </c>
      <c r="H11" s="11" t="s">
        <v>399</v>
      </c>
      <c r="I11" s="11">
        <v>508962859</v>
      </c>
      <c r="J11" s="16">
        <v>42.1131</v>
      </c>
      <c r="K11" s="16">
        <v>16.0269</v>
      </c>
    </row>
    <row r="12" spans="1:11" ht="12" customHeight="1">
      <c r="A12" s="2" t="str">
        <f>"Mar "&amp;RIGHT(A6,4)</f>
        <v>Mar 2011</v>
      </c>
      <c r="B12" s="11">
        <v>2098458</v>
      </c>
      <c r="C12" s="11">
        <v>2109794</v>
      </c>
      <c r="D12" s="11">
        <v>4704130</v>
      </c>
      <c r="E12" s="11">
        <v>8912382</v>
      </c>
      <c r="F12" s="11">
        <v>389115237</v>
      </c>
      <c r="G12" s="11">
        <v>155690985</v>
      </c>
      <c r="H12" s="11" t="s">
        <v>399</v>
      </c>
      <c r="I12" s="11">
        <v>544806222</v>
      </c>
      <c r="J12" s="16">
        <v>43.6601</v>
      </c>
      <c r="K12" s="16">
        <v>17.4691</v>
      </c>
    </row>
    <row r="13" spans="1:11" ht="12" customHeight="1">
      <c r="A13" s="2" t="str">
        <f>"Apr "&amp;RIGHT(A6,4)</f>
        <v>Apr 2011</v>
      </c>
      <c r="B13" s="11">
        <v>2090662</v>
      </c>
      <c r="C13" s="11">
        <v>2096323</v>
      </c>
      <c r="D13" s="11">
        <v>4695968</v>
      </c>
      <c r="E13" s="11">
        <v>8882953</v>
      </c>
      <c r="F13" s="11">
        <v>390566674</v>
      </c>
      <c r="G13" s="11">
        <v>149698195</v>
      </c>
      <c r="H13" s="11" t="s">
        <v>399</v>
      </c>
      <c r="I13" s="11">
        <v>540264869</v>
      </c>
      <c r="J13" s="16">
        <v>43.9681</v>
      </c>
      <c r="K13" s="16">
        <v>16.8523</v>
      </c>
    </row>
    <row r="14" spans="1:11" ht="12" customHeight="1">
      <c r="A14" s="2" t="str">
        <f>"May "&amp;RIGHT(A6,4)</f>
        <v>May 2011</v>
      </c>
      <c r="B14" s="11">
        <v>2100332</v>
      </c>
      <c r="C14" s="11">
        <v>2101939</v>
      </c>
      <c r="D14" s="11">
        <v>4731545</v>
      </c>
      <c r="E14" s="11">
        <v>8933816</v>
      </c>
      <c r="F14" s="11">
        <v>398254881</v>
      </c>
      <c r="G14" s="11">
        <v>180113347</v>
      </c>
      <c r="H14" s="11" t="s">
        <v>399</v>
      </c>
      <c r="I14" s="11">
        <v>578368228</v>
      </c>
      <c r="J14" s="16">
        <v>44.5784</v>
      </c>
      <c r="K14" s="16">
        <v>20.1609</v>
      </c>
    </row>
    <row r="15" spans="1:11" ht="12" customHeight="1">
      <c r="A15" s="2" t="str">
        <f>"Jun "&amp;RIGHT(A6,4)</f>
        <v>Jun 2011</v>
      </c>
      <c r="B15" s="11">
        <v>2121857</v>
      </c>
      <c r="C15" s="11">
        <v>2106898</v>
      </c>
      <c r="D15" s="11">
        <v>4779098</v>
      </c>
      <c r="E15" s="11">
        <v>9007853</v>
      </c>
      <c r="F15" s="11">
        <v>414259639</v>
      </c>
      <c r="G15" s="11">
        <v>185123493</v>
      </c>
      <c r="H15" s="11" t="s">
        <v>399</v>
      </c>
      <c r="I15" s="11">
        <v>599383132</v>
      </c>
      <c r="J15" s="16">
        <v>45.9887</v>
      </c>
      <c r="K15" s="16">
        <v>20.5513</v>
      </c>
    </row>
    <row r="16" spans="1:11" ht="12" customHeight="1">
      <c r="A16" s="2" t="str">
        <f>"Jul "&amp;RIGHT(A6,4)</f>
        <v>Jul 2011</v>
      </c>
      <c r="B16" s="11">
        <v>2095826</v>
      </c>
      <c r="C16" s="11">
        <v>2083567</v>
      </c>
      <c r="D16" s="11">
        <v>4761110</v>
      </c>
      <c r="E16" s="11">
        <v>8940503</v>
      </c>
      <c r="F16" s="11">
        <v>437305510</v>
      </c>
      <c r="G16" s="11">
        <v>138392989</v>
      </c>
      <c r="H16" s="11" t="s">
        <v>399</v>
      </c>
      <c r="I16" s="11">
        <v>575698499</v>
      </c>
      <c r="J16" s="16">
        <v>48.9129</v>
      </c>
      <c r="K16" s="16">
        <v>15.4793</v>
      </c>
    </row>
    <row r="17" spans="1:11" ht="12" customHeight="1">
      <c r="A17" s="2" t="str">
        <f>"Aug "&amp;RIGHT(A6,4)</f>
        <v>Aug 2011</v>
      </c>
      <c r="B17" s="11">
        <v>2132076</v>
      </c>
      <c r="C17" s="11">
        <v>2111932</v>
      </c>
      <c r="D17" s="11">
        <v>4861986</v>
      </c>
      <c r="E17" s="11">
        <v>9105994</v>
      </c>
      <c r="F17" s="11">
        <v>542015168</v>
      </c>
      <c r="G17" s="11">
        <v>182065310</v>
      </c>
      <c r="H17" s="11" t="s">
        <v>399</v>
      </c>
      <c r="I17" s="11">
        <v>724080478</v>
      </c>
      <c r="J17" s="16">
        <v>59.5229</v>
      </c>
      <c r="K17" s="16">
        <v>19.994</v>
      </c>
    </row>
    <row r="18" spans="1:11" ht="12" customHeight="1">
      <c r="A18" s="2" t="str">
        <f>"Sep "&amp;RIGHT(A6,4)</f>
        <v>Sep 2011</v>
      </c>
      <c r="B18" s="11">
        <v>2124861</v>
      </c>
      <c r="C18" s="11">
        <v>2105724</v>
      </c>
      <c r="D18" s="11">
        <v>4849664</v>
      </c>
      <c r="E18" s="11">
        <v>9080249</v>
      </c>
      <c r="F18" s="11">
        <v>565860941</v>
      </c>
      <c r="G18" s="11">
        <v>427877084</v>
      </c>
      <c r="H18" s="11">
        <v>163873418</v>
      </c>
      <c r="I18" s="11">
        <v>1168885670</v>
      </c>
      <c r="J18" s="16">
        <v>62.3178</v>
      </c>
      <c r="K18" s="16">
        <v>47.1217</v>
      </c>
    </row>
    <row r="19" spans="1:11" ht="12" customHeight="1">
      <c r="A19" s="12" t="s">
        <v>58</v>
      </c>
      <c r="B19" s="13">
        <v>2096782.75</v>
      </c>
      <c r="C19" s="13">
        <v>2102733.75</v>
      </c>
      <c r="D19" s="13">
        <v>4760922.0833</v>
      </c>
      <c r="E19" s="13">
        <v>8960438.5833</v>
      </c>
      <c r="F19" s="13">
        <v>5017325516</v>
      </c>
      <c r="G19" s="13">
        <v>1997165562</v>
      </c>
      <c r="H19" s="13">
        <v>163873418</v>
      </c>
      <c r="I19" s="13">
        <v>7189638723</v>
      </c>
      <c r="J19" s="17">
        <v>46.6618</v>
      </c>
      <c r="K19" s="17">
        <v>18.5739</v>
      </c>
    </row>
    <row r="20" spans="1:11" ht="12" customHeight="1">
      <c r="A20" s="14" t="s">
        <v>400</v>
      </c>
      <c r="B20" s="15">
        <v>2100826</v>
      </c>
      <c r="C20" s="15">
        <v>2117183.5</v>
      </c>
      <c r="D20" s="15">
        <v>4823819</v>
      </c>
      <c r="E20" s="15">
        <v>9041828.5</v>
      </c>
      <c r="F20" s="15">
        <v>751996224</v>
      </c>
      <c r="G20" s="15">
        <v>160946867</v>
      </c>
      <c r="H20" s="15" t="s">
        <v>399</v>
      </c>
      <c r="I20" s="15">
        <v>912943091</v>
      </c>
      <c r="J20" s="18">
        <v>41.5843</v>
      </c>
      <c r="K20" s="18">
        <v>8.9001</v>
      </c>
    </row>
    <row r="21" ht="12" customHeight="1">
      <c r="A21" s="3" t="str">
        <f>"FY "&amp;RIGHT(A6,4)+1</f>
        <v>FY 2012</v>
      </c>
    </row>
    <row r="22" spans="1:11" ht="12" customHeight="1">
      <c r="A22" s="2" t="str">
        <f>"Oct "&amp;RIGHT(A6,4)</f>
        <v>Oct 2011</v>
      </c>
      <c r="B22" s="11">
        <v>2111202</v>
      </c>
      <c r="C22" s="11">
        <v>2097563</v>
      </c>
      <c r="D22" s="11">
        <v>4819543</v>
      </c>
      <c r="E22" s="11">
        <v>9028308</v>
      </c>
      <c r="F22" s="11">
        <v>388225087</v>
      </c>
      <c r="G22" s="11">
        <v>87669880</v>
      </c>
      <c r="H22" s="11" t="s">
        <v>399</v>
      </c>
      <c r="I22" s="11">
        <v>475894967</v>
      </c>
      <c r="J22" s="16">
        <v>43.0009</v>
      </c>
      <c r="K22" s="16">
        <v>9.7106</v>
      </c>
    </row>
    <row r="23" spans="1:11" ht="12" customHeight="1">
      <c r="A23" s="2" t="str">
        <f>"Nov "&amp;RIGHT(A6,4)</f>
        <v>Nov 2011</v>
      </c>
      <c r="B23" s="11">
        <v>2088394</v>
      </c>
      <c r="C23" s="11">
        <v>2081965</v>
      </c>
      <c r="D23" s="11">
        <v>4760708</v>
      </c>
      <c r="E23" s="11">
        <v>8931067</v>
      </c>
      <c r="F23" s="11">
        <v>411129754</v>
      </c>
      <c r="G23" s="11">
        <v>185207152</v>
      </c>
      <c r="H23" s="11" t="s">
        <v>399</v>
      </c>
      <c r="I23" s="11">
        <v>596336906</v>
      </c>
      <c r="J23" s="16">
        <v>46.0337</v>
      </c>
      <c r="K23" s="16">
        <v>20.7374</v>
      </c>
    </row>
    <row r="24" spans="1:11" ht="12" customHeight="1">
      <c r="A24" s="2" t="str">
        <f>"Dec "&amp;RIGHT(A6,4)</f>
        <v>Dec 2011</v>
      </c>
      <c r="B24" s="11" t="s">
        <v>399</v>
      </c>
      <c r="C24" s="11" t="s">
        <v>399</v>
      </c>
      <c r="D24" s="11" t="s">
        <v>399</v>
      </c>
      <c r="E24" s="11" t="s">
        <v>399</v>
      </c>
      <c r="F24" s="11" t="s">
        <v>399</v>
      </c>
      <c r="G24" s="11" t="s">
        <v>399</v>
      </c>
      <c r="H24" s="11" t="s">
        <v>399</v>
      </c>
      <c r="I24" s="11" t="s">
        <v>399</v>
      </c>
      <c r="J24" s="16" t="s">
        <v>399</v>
      </c>
      <c r="K24" s="16" t="s">
        <v>399</v>
      </c>
    </row>
    <row r="25" spans="1:11" ht="12" customHeight="1">
      <c r="A25" s="2" t="str">
        <f>"Jan "&amp;RIGHT(A6,4)+1</f>
        <v>Jan 2012</v>
      </c>
      <c r="B25" s="11" t="s">
        <v>399</v>
      </c>
      <c r="C25" s="11" t="s">
        <v>399</v>
      </c>
      <c r="D25" s="11" t="s">
        <v>399</v>
      </c>
      <c r="E25" s="11" t="s">
        <v>399</v>
      </c>
      <c r="F25" s="11" t="s">
        <v>399</v>
      </c>
      <c r="G25" s="11" t="s">
        <v>399</v>
      </c>
      <c r="H25" s="11" t="s">
        <v>399</v>
      </c>
      <c r="I25" s="11" t="s">
        <v>399</v>
      </c>
      <c r="J25" s="16" t="s">
        <v>399</v>
      </c>
      <c r="K25" s="16" t="s">
        <v>399</v>
      </c>
    </row>
    <row r="26" spans="1:11" ht="12" customHeight="1">
      <c r="A26" s="2" t="str">
        <f>"Feb "&amp;RIGHT(A6,4)+1</f>
        <v>Feb 2012</v>
      </c>
      <c r="B26" s="11" t="s">
        <v>399</v>
      </c>
      <c r="C26" s="11" t="s">
        <v>399</v>
      </c>
      <c r="D26" s="11" t="s">
        <v>399</v>
      </c>
      <c r="E26" s="11" t="s">
        <v>399</v>
      </c>
      <c r="F26" s="11" t="s">
        <v>399</v>
      </c>
      <c r="G26" s="11" t="s">
        <v>399</v>
      </c>
      <c r="H26" s="11" t="s">
        <v>399</v>
      </c>
      <c r="I26" s="11" t="s">
        <v>399</v>
      </c>
      <c r="J26" s="16" t="s">
        <v>399</v>
      </c>
      <c r="K26" s="16" t="s">
        <v>399</v>
      </c>
    </row>
    <row r="27" spans="1:11" ht="12" customHeight="1">
      <c r="A27" s="2" t="str">
        <f>"Mar "&amp;RIGHT(A6,4)+1</f>
        <v>Mar 2012</v>
      </c>
      <c r="B27" s="11" t="s">
        <v>399</v>
      </c>
      <c r="C27" s="11" t="s">
        <v>399</v>
      </c>
      <c r="D27" s="11" t="s">
        <v>399</v>
      </c>
      <c r="E27" s="11" t="s">
        <v>399</v>
      </c>
      <c r="F27" s="11" t="s">
        <v>399</v>
      </c>
      <c r="G27" s="11" t="s">
        <v>399</v>
      </c>
      <c r="H27" s="11" t="s">
        <v>399</v>
      </c>
      <c r="I27" s="11" t="s">
        <v>399</v>
      </c>
      <c r="J27" s="16" t="s">
        <v>399</v>
      </c>
      <c r="K27" s="16" t="s">
        <v>399</v>
      </c>
    </row>
    <row r="28" spans="1:11" ht="12" customHeight="1">
      <c r="A28" s="2" t="str">
        <f>"Apr "&amp;RIGHT(A6,4)+1</f>
        <v>Apr 2012</v>
      </c>
      <c r="B28" s="11" t="s">
        <v>399</v>
      </c>
      <c r="C28" s="11" t="s">
        <v>399</v>
      </c>
      <c r="D28" s="11" t="s">
        <v>399</v>
      </c>
      <c r="E28" s="11" t="s">
        <v>399</v>
      </c>
      <c r="F28" s="11" t="s">
        <v>399</v>
      </c>
      <c r="G28" s="11" t="s">
        <v>399</v>
      </c>
      <c r="H28" s="11" t="s">
        <v>399</v>
      </c>
      <c r="I28" s="11" t="s">
        <v>399</v>
      </c>
      <c r="J28" s="16" t="s">
        <v>399</v>
      </c>
      <c r="K28" s="16" t="s">
        <v>399</v>
      </c>
    </row>
    <row r="29" spans="1:11" ht="12" customHeight="1">
      <c r="A29" s="2" t="str">
        <f>"May "&amp;RIGHT(A6,4)+1</f>
        <v>May 2012</v>
      </c>
      <c r="B29" s="11" t="s">
        <v>399</v>
      </c>
      <c r="C29" s="11" t="s">
        <v>399</v>
      </c>
      <c r="D29" s="11" t="s">
        <v>399</v>
      </c>
      <c r="E29" s="11" t="s">
        <v>399</v>
      </c>
      <c r="F29" s="11" t="s">
        <v>399</v>
      </c>
      <c r="G29" s="11" t="s">
        <v>399</v>
      </c>
      <c r="H29" s="11" t="s">
        <v>399</v>
      </c>
      <c r="I29" s="11" t="s">
        <v>399</v>
      </c>
      <c r="J29" s="16" t="s">
        <v>399</v>
      </c>
      <c r="K29" s="16" t="s">
        <v>399</v>
      </c>
    </row>
    <row r="30" spans="1:11" ht="12" customHeight="1">
      <c r="A30" s="2" t="str">
        <f>"Jun "&amp;RIGHT(A6,4)+1</f>
        <v>Jun 2012</v>
      </c>
      <c r="B30" s="11" t="s">
        <v>399</v>
      </c>
      <c r="C30" s="11" t="s">
        <v>399</v>
      </c>
      <c r="D30" s="11" t="s">
        <v>399</v>
      </c>
      <c r="E30" s="11" t="s">
        <v>399</v>
      </c>
      <c r="F30" s="11" t="s">
        <v>399</v>
      </c>
      <c r="G30" s="11" t="s">
        <v>399</v>
      </c>
      <c r="H30" s="11" t="s">
        <v>399</v>
      </c>
      <c r="I30" s="11" t="s">
        <v>399</v>
      </c>
      <c r="J30" s="16" t="s">
        <v>399</v>
      </c>
      <c r="K30" s="16" t="s">
        <v>399</v>
      </c>
    </row>
    <row r="31" spans="1:11" ht="12" customHeight="1">
      <c r="A31" s="2" t="str">
        <f>"Jul "&amp;RIGHT(A6,4)+1</f>
        <v>Jul 2012</v>
      </c>
      <c r="B31" s="11" t="s">
        <v>399</v>
      </c>
      <c r="C31" s="11" t="s">
        <v>399</v>
      </c>
      <c r="D31" s="11" t="s">
        <v>399</v>
      </c>
      <c r="E31" s="11" t="s">
        <v>399</v>
      </c>
      <c r="F31" s="11" t="s">
        <v>399</v>
      </c>
      <c r="G31" s="11" t="s">
        <v>399</v>
      </c>
      <c r="H31" s="11" t="s">
        <v>399</v>
      </c>
      <c r="I31" s="11" t="s">
        <v>399</v>
      </c>
      <c r="J31" s="16" t="s">
        <v>399</v>
      </c>
      <c r="K31" s="16" t="s">
        <v>399</v>
      </c>
    </row>
    <row r="32" spans="1:11" ht="12" customHeight="1">
      <c r="A32" s="2" t="str">
        <f>"Aug "&amp;RIGHT(A6,4)+1</f>
        <v>Aug 2012</v>
      </c>
      <c r="B32" s="11" t="s">
        <v>399</v>
      </c>
      <c r="C32" s="11" t="s">
        <v>399</v>
      </c>
      <c r="D32" s="11" t="s">
        <v>399</v>
      </c>
      <c r="E32" s="11" t="s">
        <v>399</v>
      </c>
      <c r="F32" s="11" t="s">
        <v>399</v>
      </c>
      <c r="G32" s="11" t="s">
        <v>399</v>
      </c>
      <c r="H32" s="11" t="s">
        <v>399</v>
      </c>
      <c r="I32" s="11" t="s">
        <v>399</v>
      </c>
      <c r="J32" s="16" t="s">
        <v>399</v>
      </c>
      <c r="K32" s="16" t="s">
        <v>399</v>
      </c>
    </row>
    <row r="33" spans="1:11" ht="12" customHeight="1">
      <c r="A33" s="2" t="str">
        <f>"Sep "&amp;RIGHT(A6,4)+1</f>
        <v>Sep 2012</v>
      </c>
      <c r="B33" s="11" t="s">
        <v>399</v>
      </c>
      <c r="C33" s="11" t="s">
        <v>399</v>
      </c>
      <c r="D33" s="11" t="s">
        <v>399</v>
      </c>
      <c r="E33" s="11" t="s">
        <v>399</v>
      </c>
      <c r="F33" s="11" t="s">
        <v>399</v>
      </c>
      <c r="G33" s="11" t="s">
        <v>399</v>
      </c>
      <c r="H33" s="11" t="s">
        <v>399</v>
      </c>
      <c r="I33" s="11" t="s">
        <v>399</v>
      </c>
      <c r="J33" s="16" t="s">
        <v>399</v>
      </c>
      <c r="K33" s="16" t="s">
        <v>399</v>
      </c>
    </row>
    <row r="34" spans="1:11" ht="12" customHeight="1">
      <c r="A34" s="12" t="s">
        <v>58</v>
      </c>
      <c r="B34" s="13">
        <v>2099798</v>
      </c>
      <c r="C34" s="13">
        <v>2089764</v>
      </c>
      <c r="D34" s="13">
        <v>4790125.5</v>
      </c>
      <c r="E34" s="13">
        <v>8979687.5</v>
      </c>
      <c r="F34" s="13">
        <v>799354841</v>
      </c>
      <c r="G34" s="13">
        <v>272877032</v>
      </c>
      <c r="H34" s="13" t="s">
        <v>399</v>
      </c>
      <c r="I34" s="13">
        <v>1072231873</v>
      </c>
      <c r="J34" s="17">
        <v>44.5091</v>
      </c>
      <c r="K34" s="17">
        <v>15.1941</v>
      </c>
    </row>
    <row r="35" spans="1:11" ht="12" customHeight="1">
      <c r="A35" s="14" t="str">
        <f>"Total "&amp;MID(A20,7,LEN(A20)-13)&amp;" Months"</f>
        <v>Total 2 Months</v>
      </c>
      <c r="B35" s="15">
        <v>2099798</v>
      </c>
      <c r="C35" s="15">
        <v>2089764</v>
      </c>
      <c r="D35" s="15">
        <v>4790125.5</v>
      </c>
      <c r="E35" s="15">
        <v>8979687.5</v>
      </c>
      <c r="F35" s="15">
        <v>799354841</v>
      </c>
      <c r="G35" s="15">
        <v>272877032</v>
      </c>
      <c r="H35" s="15" t="s">
        <v>399</v>
      </c>
      <c r="I35" s="15">
        <v>1072231873</v>
      </c>
      <c r="J35" s="18">
        <v>44.5091</v>
      </c>
      <c r="K35" s="18">
        <v>15.1941</v>
      </c>
    </row>
    <row r="36" spans="1:10" ht="12" customHeight="1">
      <c r="A36" s="34"/>
      <c r="B36" s="34"/>
      <c r="C36" s="34"/>
      <c r="D36" s="34"/>
      <c r="E36" s="34"/>
      <c r="F36" s="34"/>
      <c r="G36" s="34"/>
      <c r="H36" s="34"/>
      <c r="I36" s="34"/>
      <c r="J36" s="34"/>
    </row>
    <row r="37" spans="1:10" ht="44.25" customHeight="1">
      <c r="A37" s="57" t="s">
        <v>384</v>
      </c>
      <c r="B37" s="58"/>
      <c r="C37" s="58"/>
      <c r="D37" s="58"/>
      <c r="E37" s="58"/>
      <c r="F37" s="58"/>
      <c r="G37" s="58"/>
      <c r="H37" s="58"/>
      <c r="I37" s="58"/>
      <c r="J37" s="58"/>
    </row>
    <row r="38" ht="12.75" customHeight="1">
      <c r="A38" s="31" t="s">
        <v>385</v>
      </c>
    </row>
    <row r="39" ht="12.75" customHeight="1">
      <c r="A39" s="31" t="s">
        <v>386</v>
      </c>
    </row>
    <row r="40" spans="1:11" ht="6.75" customHeight="1" hidden="1">
      <c r="A40" s="55" t="s">
        <v>388</v>
      </c>
      <c r="B40" s="56"/>
      <c r="C40" s="56"/>
      <c r="D40" s="56"/>
      <c r="E40" s="56"/>
      <c r="F40" s="56"/>
      <c r="G40" s="56"/>
      <c r="H40" s="56"/>
      <c r="I40" s="56"/>
      <c r="J40" s="56"/>
      <c r="K40" s="56"/>
    </row>
    <row r="41" spans="1:11" ht="7.5" customHeight="1">
      <c r="A41" s="56"/>
      <c r="B41" s="56"/>
      <c r="C41" s="56"/>
      <c r="D41" s="56"/>
      <c r="E41" s="56"/>
      <c r="F41" s="56"/>
      <c r="G41" s="56"/>
      <c r="H41" s="56"/>
      <c r="I41" s="56"/>
      <c r="J41" s="56"/>
      <c r="K41" s="56"/>
    </row>
    <row r="42" spans="1:11" ht="12.75" customHeight="1">
      <c r="A42" s="56"/>
      <c r="B42" s="56"/>
      <c r="C42" s="56"/>
      <c r="D42" s="56"/>
      <c r="E42" s="56"/>
      <c r="F42" s="56"/>
      <c r="G42" s="56"/>
      <c r="H42" s="56"/>
      <c r="I42" s="56"/>
      <c r="J42" s="56"/>
      <c r="K42" s="56"/>
    </row>
    <row r="43" spans="1:11" ht="12.75" customHeight="1">
      <c r="A43" s="56"/>
      <c r="B43" s="56"/>
      <c r="C43" s="56"/>
      <c r="D43" s="56"/>
      <c r="E43" s="56"/>
      <c r="F43" s="56"/>
      <c r="G43" s="56"/>
      <c r="H43" s="56"/>
      <c r="I43" s="56"/>
      <c r="J43" s="56"/>
      <c r="K43" s="56"/>
    </row>
    <row r="44" spans="1:11" ht="12.75" customHeight="1">
      <c r="A44" s="56"/>
      <c r="B44" s="56"/>
      <c r="C44" s="56"/>
      <c r="D44" s="56"/>
      <c r="E44" s="56"/>
      <c r="F44" s="56"/>
      <c r="G44" s="56"/>
      <c r="H44" s="56"/>
      <c r="I44" s="56"/>
      <c r="J44" s="56"/>
      <c r="K44" s="5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A40:K44"/>
    <mergeCell ref="A37:J37"/>
    <mergeCell ref="B5:K5"/>
    <mergeCell ref="A36:J36"/>
    <mergeCell ref="A1:J1"/>
    <mergeCell ref="A2:J2"/>
    <mergeCell ref="A3:A4"/>
    <mergeCell ref="B3:E3"/>
    <mergeCell ref="F3:I3"/>
    <mergeCell ref="J3:K3"/>
  </mergeCells>
  <printOptions/>
  <pageMargins left="0.75" right="0.5" top="0.75" bottom="0.5" header="0.5" footer="0.25"/>
  <pageSetup fitToHeight="1" fitToWidth="1" horizontalDpi="600" verticalDpi="600" orientation="landscape" scale="38" r:id="rId1"/>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A1" sqref="A1:J1"/>
    </sheetView>
  </sheetViews>
  <sheetFormatPr defaultColWidth="9.140625" defaultRowHeight="12.75"/>
  <cols>
    <col min="1" max="1" width="11.421875" style="0" customWidth="1"/>
    <col min="2" max="2" width="11.7109375" style="0" customWidth="1"/>
    <col min="3" max="7" width="11.421875" style="0" customWidth="1"/>
    <col min="8" max="8" width="12.421875" style="0" customWidth="1"/>
    <col min="9" max="9" width="11.421875" style="0" customWidth="1"/>
    <col min="10" max="11" width="15.7109375" style="0" customWidth="1"/>
  </cols>
  <sheetData>
    <row r="1" spans="1:11" ht="12" customHeight="1">
      <c r="A1" s="36" t="s">
        <v>396</v>
      </c>
      <c r="B1" s="36"/>
      <c r="C1" s="36"/>
      <c r="D1" s="36"/>
      <c r="E1" s="36"/>
      <c r="F1" s="36"/>
      <c r="G1" s="36"/>
      <c r="H1" s="36"/>
      <c r="I1" s="36"/>
      <c r="J1" s="37"/>
      <c r="K1" s="2" t="s">
        <v>397</v>
      </c>
    </row>
    <row r="2" spans="1:11" ht="12" customHeight="1">
      <c r="A2" s="38" t="s">
        <v>370</v>
      </c>
      <c r="B2" s="38"/>
      <c r="C2" s="38"/>
      <c r="D2" s="38"/>
      <c r="E2" s="38"/>
      <c r="F2" s="38"/>
      <c r="G2" s="38"/>
      <c r="H2" s="38"/>
      <c r="I2" s="38"/>
      <c r="J2" s="39"/>
      <c r="K2" s="1"/>
    </row>
    <row r="3" spans="1:11" ht="24" customHeight="1">
      <c r="A3" s="40" t="s">
        <v>53</v>
      </c>
      <c r="B3" s="42" t="s">
        <v>371</v>
      </c>
      <c r="C3" s="42" t="s">
        <v>54</v>
      </c>
      <c r="D3" s="42" t="s">
        <v>55</v>
      </c>
      <c r="E3" s="44" t="s">
        <v>56</v>
      </c>
      <c r="F3" s="45"/>
      <c r="G3" s="42" t="s">
        <v>213</v>
      </c>
      <c r="H3" s="42" t="s">
        <v>348</v>
      </c>
      <c r="I3" s="42" t="s">
        <v>293</v>
      </c>
      <c r="J3" s="46" t="s">
        <v>377</v>
      </c>
      <c r="K3" s="50" t="s">
        <v>57</v>
      </c>
    </row>
    <row r="4" spans="1:11" ht="24" customHeight="1">
      <c r="A4" s="41"/>
      <c r="B4" s="43"/>
      <c r="C4" s="43"/>
      <c r="D4" s="43"/>
      <c r="E4" s="10" t="s">
        <v>211</v>
      </c>
      <c r="F4" s="10" t="s">
        <v>212</v>
      </c>
      <c r="G4" s="43"/>
      <c r="H4" s="43"/>
      <c r="I4" s="43"/>
      <c r="J4" s="47"/>
      <c r="K4" s="51"/>
    </row>
    <row r="5" spans="1:11" ht="12" customHeight="1">
      <c r="A5" s="1"/>
      <c r="B5" s="34" t="str">
        <f>REPT("-",108)&amp;" Dollars "&amp;REPT("-",108)</f>
        <v>------------------------------------------------------------------------------------------------------------ Dollars ------------------------------------------------------------------------------------------------------------</v>
      </c>
      <c r="C5" s="34"/>
      <c r="D5" s="34"/>
      <c r="E5" s="34"/>
      <c r="F5" s="34"/>
      <c r="G5" s="34"/>
      <c r="H5" s="34"/>
      <c r="I5" s="34"/>
      <c r="J5" s="34"/>
      <c r="K5" s="34"/>
    </row>
    <row r="6" ht="12" customHeight="1">
      <c r="A6" s="3" t="s">
        <v>398</v>
      </c>
    </row>
    <row r="7" spans="1:11" ht="12" customHeight="1">
      <c r="A7" s="2" t="str">
        <f>"Oct "&amp;RIGHT(A6,4)-1</f>
        <v>Oct 2010</v>
      </c>
      <c r="B7" s="11">
        <v>5787847899</v>
      </c>
      <c r="C7" s="11">
        <v>1781458316.5725</v>
      </c>
      <c r="D7" s="11">
        <v>1162759.055</v>
      </c>
      <c r="E7" s="11">
        <v>439256351</v>
      </c>
      <c r="F7" s="11">
        <v>11118953.8214</v>
      </c>
      <c r="G7" s="11">
        <v>68638738.2219</v>
      </c>
      <c r="H7" s="11">
        <v>3514376</v>
      </c>
      <c r="I7" s="11">
        <v>170706201</v>
      </c>
      <c r="J7" s="11" t="s">
        <v>399</v>
      </c>
      <c r="K7" s="11">
        <v>8263703594.6708</v>
      </c>
    </row>
    <row r="8" spans="1:11" ht="12" customHeight="1">
      <c r="A8" s="2" t="str">
        <f>"Nov "&amp;RIGHT(A6,4)-1</f>
        <v>Nov 2010</v>
      </c>
      <c r="B8" s="11">
        <v>5820059508</v>
      </c>
      <c r="C8" s="11">
        <v>1629914972.75</v>
      </c>
      <c r="D8" s="11">
        <v>1059853.4375</v>
      </c>
      <c r="E8" s="11">
        <v>473686740</v>
      </c>
      <c r="F8" s="11">
        <v>11197369.8104</v>
      </c>
      <c r="G8" s="11">
        <v>58220610.1519</v>
      </c>
      <c r="H8" s="11">
        <v>18651981</v>
      </c>
      <c r="I8" s="11">
        <v>170706201</v>
      </c>
      <c r="J8" s="11" t="s">
        <v>399</v>
      </c>
      <c r="K8" s="11">
        <v>8183497236.1498</v>
      </c>
    </row>
    <row r="9" spans="1:11" ht="12" customHeight="1">
      <c r="A9" s="2" t="str">
        <f>"Dec "&amp;RIGHT(A6,4)-1</f>
        <v>Dec 2010</v>
      </c>
      <c r="B9" s="11">
        <v>6759058657</v>
      </c>
      <c r="C9" s="11">
        <v>1382241656.4725</v>
      </c>
      <c r="D9" s="11">
        <v>826985.3525</v>
      </c>
      <c r="E9" s="11">
        <v>510773120</v>
      </c>
      <c r="F9" s="11">
        <v>24690230.8132</v>
      </c>
      <c r="G9" s="11">
        <v>65650784.3273</v>
      </c>
      <c r="H9" s="11">
        <v>15409335</v>
      </c>
      <c r="I9" s="11">
        <v>170706201</v>
      </c>
      <c r="J9" s="11" t="s">
        <v>399</v>
      </c>
      <c r="K9" s="11">
        <v>8929356969.9655</v>
      </c>
    </row>
    <row r="10" spans="1:11" ht="12" customHeight="1">
      <c r="A10" s="2" t="str">
        <f>"Jan "&amp;RIGHT(A6,4)</f>
        <v>Jan 2011</v>
      </c>
      <c r="B10" s="11">
        <v>5877760320</v>
      </c>
      <c r="C10" s="11">
        <v>1556137215.305</v>
      </c>
      <c r="D10" s="11">
        <v>1084589.25</v>
      </c>
      <c r="E10" s="11">
        <v>525472555</v>
      </c>
      <c r="F10" s="11">
        <v>11440628.225</v>
      </c>
      <c r="G10" s="11">
        <v>58655674.1665</v>
      </c>
      <c r="H10" s="11">
        <v>14288734</v>
      </c>
      <c r="I10" s="11">
        <v>170706201</v>
      </c>
      <c r="J10" s="11" t="s">
        <v>399</v>
      </c>
      <c r="K10" s="11">
        <v>8215545916.9465</v>
      </c>
    </row>
    <row r="11" spans="1:11" ht="12" customHeight="1">
      <c r="A11" s="2" t="str">
        <f>"Feb "&amp;RIGHT(A6,4)</f>
        <v>Feb 2011</v>
      </c>
      <c r="B11" s="11">
        <v>5898527998</v>
      </c>
      <c r="C11" s="11">
        <v>1546177431.8975</v>
      </c>
      <c r="D11" s="11">
        <v>979564.3975</v>
      </c>
      <c r="E11" s="11">
        <v>508962859</v>
      </c>
      <c r="F11" s="11">
        <v>11828054.5333</v>
      </c>
      <c r="G11" s="11">
        <v>50584377.9709</v>
      </c>
      <c r="H11" s="11">
        <v>15728442</v>
      </c>
      <c r="I11" s="11">
        <v>170706201</v>
      </c>
      <c r="J11" s="11" t="s">
        <v>399</v>
      </c>
      <c r="K11" s="11">
        <v>8203494928.7992</v>
      </c>
    </row>
    <row r="12" spans="1:11" ht="12" customHeight="1">
      <c r="A12" s="2" t="str">
        <f>"Mar "&amp;RIGHT(A6,4)</f>
        <v>Mar 2011</v>
      </c>
      <c r="B12" s="11">
        <v>6808260452</v>
      </c>
      <c r="C12" s="11">
        <v>1985338369.3475</v>
      </c>
      <c r="D12" s="11">
        <v>1161025.0625</v>
      </c>
      <c r="E12" s="11">
        <v>544806222</v>
      </c>
      <c r="F12" s="11">
        <v>22039351.9416</v>
      </c>
      <c r="G12" s="11">
        <v>66089142.9483</v>
      </c>
      <c r="H12" s="11">
        <v>2740216</v>
      </c>
      <c r="I12" s="11">
        <v>170706201</v>
      </c>
      <c r="J12" s="11" t="s">
        <v>399</v>
      </c>
      <c r="K12" s="11">
        <v>9601140980.2999</v>
      </c>
    </row>
    <row r="13" spans="1:11" ht="12" customHeight="1">
      <c r="A13" s="2" t="str">
        <f>"Apr "&amp;RIGHT(A6,4)</f>
        <v>Apr 2011</v>
      </c>
      <c r="B13" s="11">
        <v>5959039449</v>
      </c>
      <c r="C13" s="11">
        <v>1567407156.96</v>
      </c>
      <c r="D13" s="11">
        <v>989006.2225</v>
      </c>
      <c r="E13" s="11">
        <v>540264869</v>
      </c>
      <c r="F13" s="11">
        <v>12246412.8733</v>
      </c>
      <c r="G13" s="11">
        <v>49618627.3895</v>
      </c>
      <c r="H13" s="11">
        <v>10775248</v>
      </c>
      <c r="I13" s="11">
        <v>170706201</v>
      </c>
      <c r="J13" s="11" t="s">
        <v>399</v>
      </c>
      <c r="K13" s="11">
        <v>8311046970.4453</v>
      </c>
    </row>
    <row r="14" spans="1:11" ht="12" customHeight="1">
      <c r="A14" s="2" t="str">
        <f>"May "&amp;RIGHT(A6,4)</f>
        <v>May 2011</v>
      </c>
      <c r="B14" s="11">
        <v>6130645774</v>
      </c>
      <c r="C14" s="11">
        <v>1700739549.3025</v>
      </c>
      <c r="D14" s="11">
        <v>1145262.5</v>
      </c>
      <c r="E14" s="11">
        <v>578368228</v>
      </c>
      <c r="F14" s="11">
        <v>12421751.4334</v>
      </c>
      <c r="G14" s="11">
        <v>37077136.4377</v>
      </c>
      <c r="H14" s="11">
        <v>12415071</v>
      </c>
      <c r="I14" s="11">
        <v>170706201</v>
      </c>
      <c r="J14" s="11" t="s">
        <v>399</v>
      </c>
      <c r="K14" s="11">
        <v>8643518973.6736</v>
      </c>
    </row>
    <row r="15" spans="1:11" ht="12" customHeight="1">
      <c r="A15" s="2" t="str">
        <f>"Jun "&amp;RIGHT(A6,4)</f>
        <v>Jun 2011</v>
      </c>
      <c r="B15" s="11">
        <v>6951711499</v>
      </c>
      <c r="C15" s="11">
        <v>865781324.5025</v>
      </c>
      <c r="D15" s="11">
        <v>711424.03</v>
      </c>
      <c r="E15" s="11">
        <v>599383132</v>
      </c>
      <c r="F15" s="11">
        <v>24999049.0061</v>
      </c>
      <c r="G15" s="11">
        <v>73878919.5174</v>
      </c>
      <c r="H15" s="11">
        <v>14068422</v>
      </c>
      <c r="I15" s="11">
        <v>170706201</v>
      </c>
      <c r="J15" s="11" t="s">
        <v>399</v>
      </c>
      <c r="K15" s="11">
        <v>8701239971.056</v>
      </c>
    </row>
    <row r="16" spans="1:11" ht="12" customHeight="1">
      <c r="A16" s="2" t="str">
        <f>"Jul "&amp;RIGHT(A6,4)</f>
        <v>Jul 2011</v>
      </c>
      <c r="B16" s="11">
        <v>6096908553</v>
      </c>
      <c r="C16" s="11">
        <v>461739025.215</v>
      </c>
      <c r="D16" s="11">
        <v>1180596.825</v>
      </c>
      <c r="E16" s="11">
        <v>575698499</v>
      </c>
      <c r="F16" s="11">
        <v>14298148.3101</v>
      </c>
      <c r="G16" s="11">
        <v>18986271.331</v>
      </c>
      <c r="H16" s="11">
        <v>12120942</v>
      </c>
      <c r="I16" s="11">
        <v>170706201</v>
      </c>
      <c r="J16" s="11" t="s">
        <v>399</v>
      </c>
      <c r="K16" s="11">
        <v>7351638236.6811</v>
      </c>
    </row>
    <row r="17" spans="1:11" ht="12" customHeight="1">
      <c r="A17" s="2" t="str">
        <f>"Aug "&amp;RIGHT(A6,4)</f>
        <v>Aug 2011</v>
      </c>
      <c r="B17" s="11">
        <v>6140144317</v>
      </c>
      <c r="C17" s="11">
        <v>945888419.0675</v>
      </c>
      <c r="D17" s="11">
        <v>724997.495</v>
      </c>
      <c r="E17" s="11">
        <v>724080478</v>
      </c>
      <c r="F17" s="11">
        <v>14691047.4857</v>
      </c>
      <c r="G17" s="11">
        <v>20645719.7185</v>
      </c>
      <c r="H17" s="11">
        <v>11999807</v>
      </c>
      <c r="I17" s="11">
        <v>170706201</v>
      </c>
      <c r="J17" s="11" t="s">
        <v>399</v>
      </c>
      <c r="K17" s="11">
        <v>8028880986.7667</v>
      </c>
    </row>
    <row r="18" spans="1:11" ht="12" customHeight="1">
      <c r="A18" s="2" t="str">
        <f>"Sep "&amp;RIGHT(A6,4)</f>
        <v>Sep 2011</v>
      </c>
      <c r="B18" s="11">
        <v>7097454732</v>
      </c>
      <c r="C18" s="11">
        <v>2222522291.71</v>
      </c>
      <c r="D18" s="11">
        <v>1242844.045</v>
      </c>
      <c r="E18" s="11">
        <v>1168885670</v>
      </c>
      <c r="F18" s="11">
        <v>15193355.7296</v>
      </c>
      <c r="G18" s="11">
        <v>58551009.7823</v>
      </c>
      <c r="H18" s="11">
        <v>17560885</v>
      </c>
      <c r="I18" s="11">
        <v>170706210</v>
      </c>
      <c r="J18" s="11" t="s">
        <v>399</v>
      </c>
      <c r="K18" s="11">
        <v>10752116998.2669</v>
      </c>
    </row>
    <row r="19" spans="1:11" ht="12" customHeight="1">
      <c r="A19" s="12" t="s">
        <v>58</v>
      </c>
      <c r="B19" s="13">
        <v>75327419158</v>
      </c>
      <c r="C19" s="13">
        <v>17645345729.1025</v>
      </c>
      <c r="D19" s="13">
        <v>12268907.6725</v>
      </c>
      <c r="E19" s="13">
        <v>7189638723</v>
      </c>
      <c r="F19" s="13">
        <v>186164353.9831</v>
      </c>
      <c r="G19" s="13">
        <v>626597011.9632</v>
      </c>
      <c r="H19" s="13">
        <v>149273459</v>
      </c>
      <c r="I19" s="13">
        <v>2048474421</v>
      </c>
      <c r="J19" s="13" t="s">
        <v>399</v>
      </c>
      <c r="K19" s="13">
        <v>103185181763.7213</v>
      </c>
    </row>
    <row r="20" spans="1:11" ht="12" customHeight="1">
      <c r="A20" s="14" t="s">
        <v>400</v>
      </c>
      <c r="B20" s="15">
        <v>11607907407</v>
      </c>
      <c r="C20" s="15">
        <v>3411373289.3225</v>
      </c>
      <c r="D20" s="15">
        <v>2222612.4925</v>
      </c>
      <c r="E20" s="15">
        <v>912943091</v>
      </c>
      <c r="F20" s="15">
        <v>22316323.6318</v>
      </c>
      <c r="G20" s="15">
        <v>126859348.3738</v>
      </c>
      <c r="H20" s="15">
        <v>22166357</v>
      </c>
      <c r="I20" s="15">
        <v>341412402</v>
      </c>
      <c r="J20" s="15" t="s">
        <v>399</v>
      </c>
      <c r="K20" s="15">
        <v>16447200830.8206</v>
      </c>
    </row>
    <row r="21" ht="12" customHeight="1">
      <c r="A21" s="3" t="str">
        <f>"FY "&amp;RIGHT(A6,4)+1</f>
        <v>FY 2012</v>
      </c>
    </row>
    <row r="22" spans="1:11" ht="12" customHeight="1">
      <c r="A22" s="2" t="str">
        <f>"Oct "&amp;RIGHT(A6,4)</f>
        <v>Oct 2011</v>
      </c>
      <c r="B22" s="11">
        <v>6247020684</v>
      </c>
      <c r="C22" s="11">
        <v>1885929380.6225</v>
      </c>
      <c r="D22" s="11">
        <v>1227972.675</v>
      </c>
      <c r="E22" s="11">
        <v>475894967</v>
      </c>
      <c r="F22" s="11">
        <v>11720203.8428</v>
      </c>
      <c r="G22" s="11">
        <v>46369163.6231</v>
      </c>
      <c r="H22" s="11">
        <v>9262176</v>
      </c>
      <c r="I22" s="11">
        <v>170853896</v>
      </c>
      <c r="J22" s="11" t="s">
        <v>399</v>
      </c>
      <c r="K22" s="11">
        <v>8848278443.7634</v>
      </c>
    </row>
    <row r="23" spans="1:11" ht="12" customHeight="1">
      <c r="A23" s="2" t="str">
        <f>"Nov "&amp;RIGHT(A6,4)</f>
        <v>Nov 2011</v>
      </c>
      <c r="B23" s="11">
        <v>6220561354</v>
      </c>
      <c r="C23" s="11">
        <v>1706145623.7525</v>
      </c>
      <c r="D23" s="11">
        <v>1110777.95</v>
      </c>
      <c r="E23" s="11">
        <v>596336906</v>
      </c>
      <c r="F23" s="11">
        <v>12032773.3792</v>
      </c>
      <c r="G23" s="11">
        <v>65990268.3547</v>
      </c>
      <c r="H23" s="11">
        <v>9776015</v>
      </c>
      <c r="I23" s="11">
        <v>170853896</v>
      </c>
      <c r="J23" s="11" t="s">
        <v>399</v>
      </c>
      <c r="K23" s="11">
        <v>8782807614.4364</v>
      </c>
    </row>
    <row r="24" spans="1:11" ht="12" customHeight="1">
      <c r="A24" s="2" t="str">
        <f>"Dec "&amp;RIGHT(A6,4)</f>
        <v>Dec 2011</v>
      </c>
      <c r="B24" s="11" t="s">
        <v>399</v>
      </c>
      <c r="C24" s="11" t="s">
        <v>399</v>
      </c>
      <c r="D24" s="11" t="s">
        <v>399</v>
      </c>
      <c r="E24" s="11" t="s">
        <v>399</v>
      </c>
      <c r="F24" s="11" t="s">
        <v>399</v>
      </c>
      <c r="G24" s="11" t="s">
        <v>399</v>
      </c>
      <c r="H24" s="11" t="s">
        <v>399</v>
      </c>
      <c r="I24" s="11" t="s">
        <v>399</v>
      </c>
      <c r="J24" s="11" t="s">
        <v>399</v>
      </c>
      <c r="K24" s="11" t="s">
        <v>399</v>
      </c>
    </row>
    <row r="25" spans="1:11" ht="12" customHeight="1">
      <c r="A25" s="2" t="str">
        <f>"Jan "&amp;RIGHT(A6,4)+1</f>
        <v>Jan 2012</v>
      </c>
      <c r="B25" s="11" t="s">
        <v>399</v>
      </c>
      <c r="C25" s="11" t="s">
        <v>399</v>
      </c>
      <c r="D25" s="11" t="s">
        <v>399</v>
      </c>
      <c r="E25" s="11" t="s">
        <v>399</v>
      </c>
      <c r="F25" s="11" t="s">
        <v>399</v>
      </c>
      <c r="G25" s="11" t="s">
        <v>399</v>
      </c>
      <c r="H25" s="11" t="s">
        <v>399</v>
      </c>
      <c r="I25" s="11" t="s">
        <v>399</v>
      </c>
      <c r="J25" s="11" t="s">
        <v>399</v>
      </c>
      <c r="K25" s="11" t="s">
        <v>399</v>
      </c>
    </row>
    <row r="26" spans="1:11" ht="12" customHeight="1">
      <c r="A26" s="2" t="str">
        <f>"Feb "&amp;RIGHT(A6,4)+1</f>
        <v>Feb 2012</v>
      </c>
      <c r="B26" s="11" t="s">
        <v>399</v>
      </c>
      <c r="C26" s="11" t="s">
        <v>399</v>
      </c>
      <c r="D26" s="11" t="s">
        <v>399</v>
      </c>
      <c r="E26" s="11" t="s">
        <v>399</v>
      </c>
      <c r="F26" s="11" t="s">
        <v>399</v>
      </c>
      <c r="G26" s="11" t="s">
        <v>399</v>
      </c>
      <c r="H26" s="11" t="s">
        <v>399</v>
      </c>
      <c r="I26" s="11" t="s">
        <v>399</v>
      </c>
      <c r="J26" s="11" t="s">
        <v>399</v>
      </c>
      <c r="K26" s="11" t="s">
        <v>399</v>
      </c>
    </row>
    <row r="27" spans="1:11" ht="12" customHeight="1">
      <c r="A27" s="2" t="str">
        <f>"Mar "&amp;RIGHT(A6,4)+1</f>
        <v>Mar 2012</v>
      </c>
      <c r="B27" s="11" t="s">
        <v>399</v>
      </c>
      <c r="C27" s="11" t="s">
        <v>399</v>
      </c>
      <c r="D27" s="11" t="s">
        <v>399</v>
      </c>
      <c r="E27" s="11" t="s">
        <v>399</v>
      </c>
      <c r="F27" s="11" t="s">
        <v>399</v>
      </c>
      <c r="G27" s="11" t="s">
        <v>399</v>
      </c>
      <c r="H27" s="11" t="s">
        <v>399</v>
      </c>
      <c r="I27" s="11" t="s">
        <v>399</v>
      </c>
      <c r="J27" s="11" t="s">
        <v>399</v>
      </c>
      <c r="K27" s="11" t="s">
        <v>399</v>
      </c>
    </row>
    <row r="28" spans="1:11" ht="12" customHeight="1">
      <c r="A28" s="2" t="str">
        <f>"Apr "&amp;RIGHT(A6,4)+1</f>
        <v>Apr 2012</v>
      </c>
      <c r="B28" s="11" t="s">
        <v>399</v>
      </c>
      <c r="C28" s="11" t="s">
        <v>399</v>
      </c>
      <c r="D28" s="11" t="s">
        <v>399</v>
      </c>
      <c r="E28" s="11" t="s">
        <v>399</v>
      </c>
      <c r="F28" s="11" t="s">
        <v>399</v>
      </c>
      <c r="G28" s="11" t="s">
        <v>399</v>
      </c>
      <c r="H28" s="11" t="s">
        <v>399</v>
      </c>
      <c r="I28" s="11" t="s">
        <v>399</v>
      </c>
      <c r="J28" s="11" t="s">
        <v>399</v>
      </c>
      <c r="K28" s="11" t="s">
        <v>399</v>
      </c>
    </row>
    <row r="29" spans="1:11" ht="12" customHeight="1">
      <c r="A29" s="2" t="str">
        <f>"May "&amp;RIGHT(A6,4)+1</f>
        <v>May 2012</v>
      </c>
      <c r="B29" s="11" t="s">
        <v>399</v>
      </c>
      <c r="C29" s="11" t="s">
        <v>399</v>
      </c>
      <c r="D29" s="11" t="s">
        <v>399</v>
      </c>
      <c r="E29" s="11" t="s">
        <v>399</v>
      </c>
      <c r="F29" s="11" t="s">
        <v>399</v>
      </c>
      <c r="G29" s="11" t="s">
        <v>399</v>
      </c>
      <c r="H29" s="11" t="s">
        <v>399</v>
      </c>
      <c r="I29" s="11" t="s">
        <v>399</v>
      </c>
      <c r="J29" s="11" t="s">
        <v>399</v>
      </c>
      <c r="K29" s="11" t="s">
        <v>399</v>
      </c>
    </row>
    <row r="30" spans="1:11" ht="12" customHeight="1">
      <c r="A30" s="2" t="str">
        <f>"Jun "&amp;RIGHT(A6,4)+1</f>
        <v>Jun 2012</v>
      </c>
      <c r="B30" s="11" t="s">
        <v>399</v>
      </c>
      <c r="C30" s="11" t="s">
        <v>399</v>
      </c>
      <c r="D30" s="11" t="s">
        <v>399</v>
      </c>
      <c r="E30" s="11" t="s">
        <v>399</v>
      </c>
      <c r="F30" s="11" t="s">
        <v>399</v>
      </c>
      <c r="G30" s="11" t="s">
        <v>399</v>
      </c>
      <c r="H30" s="11" t="s">
        <v>399</v>
      </c>
      <c r="I30" s="11" t="s">
        <v>399</v>
      </c>
      <c r="J30" s="11" t="s">
        <v>399</v>
      </c>
      <c r="K30" s="11" t="s">
        <v>399</v>
      </c>
    </row>
    <row r="31" spans="1:11" ht="12" customHeight="1">
      <c r="A31" s="2" t="str">
        <f>"Jul "&amp;RIGHT(A6,4)+1</f>
        <v>Jul 2012</v>
      </c>
      <c r="B31" s="11" t="s">
        <v>399</v>
      </c>
      <c r="C31" s="11" t="s">
        <v>399</v>
      </c>
      <c r="D31" s="11" t="s">
        <v>399</v>
      </c>
      <c r="E31" s="11" t="s">
        <v>399</v>
      </c>
      <c r="F31" s="11" t="s">
        <v>399</v>
      </c>
      <c r="G31" s="11" t="s">
        <v>399</v>
      </c>
      <c r="H31" s="11" t="s">
        <v>399</v>
      </c>
      <c r="I31" s="11" t="s">
        <v>399</v>
      </c>
      <c r="J31" s="11" t="s">
        <v>399</v>
      </c>
      <c r="K31" s="11" t="s">
        <v>399</v>
      </c>
    </row>
    <row r="32" spans="1:11" ht="12" customHeight="1">
      <c r="A32" s="2" t="str">
        <f>"Aug "&amp;RIGHT(A6,4)+1</f>
        <v>Aug 2012</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2012</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58</v>
      </c>
      <c r="B34" s="13">
        <v>12467582038</v>
      </c>
      <c r="C34" s="13">
        <v>3592075004.375</v>
      </c>
      <c r="D34" s="13">
        <v>2338750.625</v>
      </c>
      <c r="E34" s="13">
        <v>1072231873</v>
      </c>
      <c r="F34" s="13">
        <v>23752977.222</v>
      </c>
      <c r="G34" s="13">
        <v>112359431.9778</v>
      </c>
      <c r="H34" s="13">
        <v>19038191</v>
      </c>
      <c r="I34" s="13">
        <v>341707792</v>
      </c>
      <c r="J34" s="13" t="s">
        <v>399</v>
      </c>
      <c r="K34" s="13">
        <v>17631086058.1998</v>
      </c>
    </row>
    <row r="35" spans="1:11" ht="12" customHeight="1">
      <c r="A35" s="14" t="str">
        <f>"Total "&amp;MID(A20,7,LEN(A20)-13)&amp;" Months"</f>
        <v>Total 2 Months</v>
      </c>
      <c r="B35" s="15">
        <v>12467582038</v>
      </c>
      <c r="C35" s="15">
        <v>3592075004.375</v>
      </c>
      <c r="D35" s="15">
        <v>2338750.625</v>
      </c>
      <c r="E35" s="15">
        <v>1072231873</v>
      </c>
      <c r="F35" s="15">
        <v>23752977.222</v>
      </c>
      <c r="G35" s="15">
        <v>112359431.9778</v>
      </c>
      <c r="H35" s="15">
        <v>19038191</v>
      </c>
      <c r="I35" s="15">
        <v>341707792</v>
      </c>
      <c r="J35" s="15" t="s">
        <v>399</v>
      </c>
      <c r="K35" s="15">
        <v>17631086058.1998</v>
      </c>
    </row>
    <row r="36" spans="1:11" ht="12" customHeight="1">
      <c r="A36" s="34"/>
      <c r="B36" s="34"/>
      <c r="C36" s="34"/>
      <c r="D36" s="34"/>
      <c r="E36" s="34"/>
      <c r="F36" s="34"/>
      <c r="G36" s="34"/>
      <c r="H36" s="34"/>
      <c r="I36" s="34"/>
      <c r="J36" s="34"/>
      <c r="K36" s="34"/>
    </row>
    <row r="37" spans="1:11" ht="125.25" customHeight="1">
      <c r="A37" s="48" t="s">
        <v>379</v>
      </c>
      <c r="B37" s="49"/>
      <c r="C37" s="49"/>
      <c r="D37" s="49"/>
      <c r="E37" s="49"/>
      <c r="F37" s="49"/>
      <c r="G37" s="49"/>
      <c r="H37" s="49"/>
      <c r="I37" s="49"/>
      <c r="J37" s="49"/>
      <c r="K37" s="49"/>
    </row>
    <row r="38" ht="12.75" customHeight="1">
      <c r="A38" s="29"/>
    </row>
    <row r="39" ht="12.75" customHeight="1">
      <c r="A39" s="29"/>
    </row>
    <row r="40" ht="12.75" customHeight="1">
      <c r="A40" s="29"/>
    </row>
    <row r="41" ht="12.75" customHeight="1">
      <c r="A41" s="29"/>
    </row>
    <row r="42" ht="12.75" customHeight="1">
      <c r="A42" s="2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5">
    <mergeCell ref="A37:K37"/>
    <mergeCell ref="A36:K36"/>
    <mergeCell ref="B5:K5"/>
    <mergeCell ref="G3:G4"/>
    <mergeCell ref="H3:H4"/>
    <mergeCell ref="I3:I4"/>
    <mergeCell ref="K3:K4"/>
    <mergeCell ref="A1:J1"/>
    <mergeCell ref="A2:J2"/>
    <mergeCell ref="A3:A4"/>
    <mergeCell ref="B3:B4"/>
    <mergeCell ref="C3:C4"/>
    <mergeCell ref="D3:D4"/>
    <mergeCell ref="E3:F3"/>
    <mergeCell ref="J3:J4"/>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37"/>
  <sheetViews>
    <sheetView showGridLines="0" zoomScalePageLayoutView="0" workbookViewId="0" topLeftCell="A1">
      <selection activeCell="A1" sqref="A1:K1"/>
    </sheetView>
  </sheetViews>
  <sheetFormatPr defaultColWidth="9.140625" defaultRowHeight="12.75"/>
  <cols>
    <col min="1" max="1" width="11.421875" style="0" customWidth="1"/>
    <col min="2" max="7" width="10.8515625" style="0" customWidth="1"/>
    <col min="8" max="8" width="12.28125" style="0" customWidth="1"/>
    <col min="9" max="12" width="10.8515625" style="0" customWidth="1"/>
  </cols>
  <sheetData>
    <row r="1" spans="1:12" ht="12" customHeight="1">
      <c r="A1" s="36" t="s">
        <v>396</v>
      </c>
      <c r="B1" s="36"/>
      <c r="C1" s="36"/>
      <c r="D1" s="36"/>
      <c r="E1" s="36"/>
      <c r="F1" s="36"/>
      <c r="G1" s="36"/>
      <c r="H1" s="36"/>
      <c r="I1" s="36"/>
      <c r="J1" s="36"/>
      <c r="K1" s="36"/>
      <c r="L1" s="2" t="s">
        <v>397</v>
      </c>
    </row>
    <row r="2" spans="1:12" ht="12" customHeight="1">
      <c r="A2" s="38" t="s">
        <v>258</v>
      </c>
      <c r="B2" s="38"/>
      <c r="C2" s="38"/>
      <c r="D2" s="38"/>
      <c r="E2" s="38"/>
      <c r="F2" s="38"/>
      <c r="G2" s="38"/>
      <c r="H2" s="38"/>
      <c r="I2" s="38"/>
      <c r="J2" s="38"/>
      <c r="K2" s="38"/>
      <c r="L2" s="1"/>
    </row>
    <row r="3" spans="1:12" ht="24" customHeight="1">
      <c r="A3" s="40" t="s">
        <v>53</v>
      </c>
      <c r="B3" s="44" t="s">
        <v>214</v>
      </c>
      <c r="C3" s="53"/>
      <c r="D3" s="53"/>
      <c r="E3" s="53"/>
      <c r="F3" s="45"/>
      <c r="G3" s="42" t="s">
        <v>259</v>
      </c>
      <c r="H3" s="42" t="s">
        <v>260</v>
      </c>
      <c r="I3" s="42" t="s">
        <v>296</v>
      </c>
      <c r="J3" s="42" t="s">
        <v>61</v>
      </c>
      <c r="K3" s="44" t="s">
        <v>257</v>
      </c>
      <c r="L3" s="53"/>
    </row>
    <row r="4" spans="1:12" ht="24" customHeight="1">
      <c r="A4" s="41"/>
      <c r="B4" s="10" t="s">
        <v>163</v>
      </c>
      <c r="C4" s="10" t="s">
        <v>164</v>
      </c>
      <c r="D4" s="10" t="s">
        <v>165</v>
      </c>
      <c r="E4" s="10" t="s">
        <v>168</v>
      </c>
      <c r="F4" s="10" t="s">
        <v>58</v>
      </c>
      <c r="G4" s="43"/>
      <c r="H4" s="43"/>
      <c r="I4" s="43"/>
      <c r="J4" s="43"/>
      <c r="K4" s="10" t="s">
        <v>297</v>
      </c>
      <c r="L4" s="9" t="s">
        <v>168</v>
      </c>
    </row>
    <row r="5" spans="1:12" ht="12" customHeight="1">
      <c r="A5" s="1"/>
      <c r="B5" s="34" t="str">
        <f>REPT("-",48)&amp;" Number "&amp;REPT("-",48)&amp;"   "&amp;REPT("-",60)&amp;" Dollars "&amp;REPT("-",60)</f>
        <v>------------------------------------------------ Number ------------------------------------------------   ------------------------------------------------------------ Dollars ------------------------------------------------------------</v>
      </c>
      <c r="C5" s="34"/>
      <c r="D5" s="34"/>
      <c r="E5" s="34"/>
      <c r="F5" s="34"/>
      <c r="G5" s="34"/>
      <c r="H5" s="34"/>
      <c r="I5" s="34"/>
      <c r="J5" s="34"/>
      <c r="K5" s="34"/>
      <c r="L5" s="34"/>
    </row>
    <row r="6" ht="12" customHeight="1">
      <c r="A6" s="3" t="s">
        <v>398</v>
      </c>
    </row>
    <row r="7" spans="1:12" ht="12" customHeight="1">
      <c r="A7" s="2" t="str">
        <f>"Oct "&amp;RIGHT(A6,4)-1</f>
        <v>Oct 2010</v>
      </c>
      <c r="B7" s="11">
        <v>2646</v>
      </c>
      <c r="C7" s="11">
        <v>1131</v>
      </c>
      <c r="D7" s="11">
        <v>16562</v>
      </c>
      <c r="E7" s="11">
        <v>560238</v>
      </c>
      <c r="F7" s="11">
        <v>580577</v>
      </c>
      <c r="G7" s="11">
        <v>10392089.8214</v>
      </c>
      <c r="H7" s="11" t="s">
        <v>399</v>
      </c>
      <c r="I7" s="11">
        <v>726864</v>
      </c>
      <c r="J7" s="11">
        <v>11118953.8214</v>
      </c>
      <c r="K7" s="16">
        <v>24.1603</v>
      </c>
      <c r="L7" s="16">
        <v>17.6723</v>
      </c>
    </row>
    <row r="8" spans="1:12" ht="12" customHeight="1">
      <c r="A8" s="2" t="str">
        <f>"Nov "&amp;RIGHT(A6,4)-1</f>
        <v>Nov 2010</v>
      </c>
      <c r="B8" s="11">
        <v>2689</v>
      </c>
      <c r="C8" s="11">
        <v>1141</v>
      </c>
      <c r="D8" s="11">
        <v>16928</v>
      </c>
      <c r="E8" s="11">
        <v>564172</v>
      </c>
      <c r="F8" s="11">
        <v>584930</v>
      </c>
      <c r="G8" s="11">
        <v>10470505.8104</v>
      </c>
      <c r="H8" s="11" t="s">
        <v>399</v>
      </c>
      <c r="I8" s="11">
        <v>726864</v>
      </c>
      <c r="J8" s="11">
        <v>11197369.8104</v>
      </c>
      <c r="K8" s="16">
        <v>23.6324</v>
      </c>
      <c r="L8" s="16">
        <v>17.6895</v>
      </c>
    </row>
    <row r="9" spans="1:12" ht="12" customHeight="1">
      <c r="A9" s="2" t="str">
        <f>"Dec "&amp;RIGHT(A6,4)-1</f>
        <v>Dec 2010</v>
      </c>
      <c r="B9" s="11">
        <v>2488</v>
      </c>
      <c r="C9" s="11">
        <v>1098</v>
      </c>
      <c r="D9" s="11">
        <v>16142</v>
      </c>
      <c r="E9" s="11">
        <v>558151</v>
      </c>
      <c r="F9" s="11">
        <v>577879</v>
      </c>
      <c r="G9" s="11">
        <v>10371340.8132</v>
      </c>
      <c r="H9" s="11">
        <v>13592026</v>
      </c>
      <c r="I9" s="11">
        <v>726864</v>
      </c>
      <c r="J9" s="11">
        <v>24690230.8132</v>
      </c>
      <c r="K9" s="16">
        <v>24.182</v>
      </c>
      <c r="L9" s="16">
        <v>17.7269</v>
      </c>
    </row>
    <row r="10" spans="1:12" ht="12" customHeight="1">
      <c r="A10" s="2" t="str">
        <f>"Jan "&amp;RIGHT(A6,4)</f>
        <v>Jan 2011</v>
      </c>
      <c r="B10" s="11">
        <v>2490</v>
      </c>
      <c r="C10" s="11">
        <v>1075</v>
      </c>
      <c r="D10" s="11">
        <v>16209</v>
      </c>
      <c r="E10" s="11">
        <v>559145</v>
      </c>
      <c r="F10" s="11">
        <v>578919</v>
      </c>
      <c r="G10" s="11">
        <v>10713764.225</v>
      </c>
      <c r="H10" s="11" t="s">
        <v>399</v>
      </c>
      <c r="I10" s="11">
        <v>726864</v>
      </c>
      <c r="J10" s="11">
        <v>11440628.225</v>
      </c>
      <c r="K10" s="16">
        <v>23.7946</v>
      </c>
      <c r="L10" s="16">
        <v>18.3195</v>
      </c>
    </row>
    <row r="11" spans="1:12" ht="12" customHeight="1">
      <c r="A11" s="2" t="str">
        <f>"Feb "&amp;RIGHT(A6,4)</f>
        <v>Feb 2011</v>
      </c>
      <c r="B11" s="11">
        <v>2324</v>
      </c>
      <c r="C11" s="11">
        <v>1034</v>
      </c>
      <c r="D11" s="11">
        <v>15263</v>
      </c>
      <c r="E11" s="11">
        <v>558735</v>
      </c>
      <c r="F11" s="11">
        <v>577356</v>
      </c>
      <c r="G11" s="11">
        <v>11101190.5333</v>
      </c>
      <c r="H11" s="11" t="s">
        <v>399</v>
      </c>
      <c r="I11" s="11">
        <v>726864</v>
      </c>
      <c r="J11" s="11">
        <v>11828054.5333</v>
      </c>
      <c r="K11" s="16">
        <v>25.2028</v>
      </c>
      <c r="L11" s="16">
        <v>19.0285</v>
      </c>
    </row>
    <row r="12" spans="1:12" ht="12" customHeight="1">
      <c r="A12" s="2" t="str">
        <f>"Mar "&amp;RIGHT(A6,4)</f>
        <v>Mar 2011</v>
      </c>
      <c r="B12" s="11">
        <v>2468</v>
      </c>
      <c r="C12" s="11">
        <v>1014</v>
      </c>
      <c r="D12" s="11">
        <v>15738</v>
      </c>
      <c r="E12" s="11">
        <v>568086</v>
      </c>
      <c r="F12" s="11">
        <v>587306</v>
      </c>
      <c r="G12" s="11">
        <v>12002082.9416</v>
      </c>
      <c r="H12" s="11">
        <v>9310405</v>
      </c>
      <c r="I12" s="11">
        <v>726864</v>
      </c>
      <c r="J12" s="11">
        <v>22039351.9416</v>
      </c>
      <c r="K12" s="16">
        <v>26.1557</v>
      </c>
      <c r="L12" s="16">
        <v>20.2423</v>
      </c>
    </row>
    <row r="13" spans="1:12" ht="12" customHeight="1">
      <c r="A13" s="2" t="str">
        <f>"Apr "&amp;RIGHT(A6,4)</f>
        <v>Apr 2011</v>
      </c>
      <c r="B13" s="11">
        <v>2377</v>
      </c>
      <c r="C13" s="11">
        <v>959</v>
      </c>
      <c r="D13" s="11">
        <v>15486</v>
      </c>
      <c r="E13" s="11">
        <v>570271</v>
      </c>
      <c r="F13" s="11">
        <v>589093</v>
      </c>
      <c r="G13" s="11">
        <v>11519548.8733</v>
      </c>
      <c r="H13" s="11" t="s">
        <v>399</v>
      </c>
      <c r="I13" s="11">
        <v>726864</v>
      </c>
      <c r="J13" s="11">
        <v>12246412.8733</v>
      </c>
      <c r="K13" s="16">
        <v>25.1967</v>
      </c>
      <c r="L13" s="16">
        <v>19.3685</v>
      </c>
    </row>
    <row r="14" spans="1:12" ht="12" customHeight="1">
      <c r="A14" s="2" t="str">
        <f>"May "&amp;RIGHT(A6,4)</f>
        <v>May 2011</v>
      </c>
      <c r="B14" s="11">
        <v>2441</v>
      </c>
      <c r="C14" s="11">
        <v>1012</v>
      </c>
      <c r="D14" s="11">
        <v>15204</v>
      </c>
      <c r="E14" s="11">
        <v>569565</v>
      </c>
      <c r="F14" s="11">
        <v>588222</v>
      </c>
      <c r="G14" s="11">
        <v>11694887.4334</v>
      </c>
      <c r="H14" s="11" t="s">
        <v>399</v>
      </c>
      <c r="I14" s="11">
        <v>726864</v>
      </c>
      <c r="J14" s="11">
        <v>12421751.4334</v>
      </c>
      <c r="K14" s="16">
        <v>26.144</v>
      </c>
      <c r="L14" s="16">
        <v>19.6766</v>
      </c>
    </row>
    <row r="15" spans="1:12" ht="12" customHeight="1">
      <c r="A15" s="2" t="str">
        <f>"Jun "&amp;RIGHT(A6,4)</f>
        <v>Jun 2011</v>
      </c>
      <c r="B15" s="11">
        <v>2546</v>
      </c>
      <c r="C15" s="11">
        <v>1029</v>
      </c>
      <c r="D15" s="11">
        <v>15055</v>
      </c>
      <c r="E15" s="11">
        <v>572372</v>
      </c>
      <c r="F15" s="11">
        <v>591002</v>
      </c>
      <c r="G15" s="11">
        <v>11671221.0061</v>
      </c>
      <c r="H15" s="11">
        <v>12600964</v>
      </c>
      <c r="I15" s="11">
        <v>726864</v>
      </c>
      <c r="J15" s="11">
        <v>24999049.0061</v>
      </c>
      <c r="K15" s="16">
        <v>26.0391</v>
      </c>
      <c r="L15" s="16">
        <v>19.5434</v>
      </c>
    </row>
    <row r="16" spans="1:12" ht="12" customHeight="1">
      <c r="A16" s="2" t="str">
        <f>"Jul "&amp;RIGHT(A6,4)</f>
        <v>Jul 2011</v>
      </c>
      <c r="B16" s="11">
        <v>2336</v>
      </c>
      <c r="C16" s="11">
        <v>1009</v>
      </c>
      <c r="D16" s="11">
        <v>14933</v>
      </c>
      <c r="E16" s="11">
        <v>578489</v>
      </c>
      <c r="F16" s="11">
        <v>596767</v>
      </c>
      <c r="G16" s="11">
        <v>13571284.3101</v>
      </c>
      <c r="H16" s="11" t="s">
        <v>399</v>
      </c>
      <c r="I16" s="11">
        <v>726864</v>
      </c>
      <c r="J16" s="11">
        <v>14298148.3101</v>
      </c>
      <c r="K16" s="16">
        <v>28.744</v>
      </c>
      <c r="L16" s="16">
        <v>22.5517</v>
      </c>
    </row>
    <row r="17" spans="1:12" ht="12" customHeight="1">
      <c r="A17" s="2" t="str">
        <f>"Aug "&amp;RIGHT(A6,4)</f>
        <v>Aug 2011</v>
      </c>
      <c r="B17" s="11">
        <v>2554</v>
      </c>
      <c r="C17" s="11">
        <v>1116</v>
      </c>
      <c r="D17" s="11">
        <v>15273</v>
      </c>
      <c r="E17" s="11">
        <v>583791</v>
      </c>
      <c r="F17" s="11">
        <v>602734</v>
      </c>
      <c r="G17" s="11">
        <v>13964183.4857</v>
      </c>
      <c r="H17" s="11" t="s">
        <v>399</v>
      </c>
      <c r="I17" s="11">
        <v>726864</v>
      </c>
      <c r="J17" s="11">
        <v>14691047.4857</v>
      </c>
      <c r="K17" s="16">
        <v>28.4664</v>
      </c>
      <c r="L17" s="16">
        <v>22.9961</v>
      </c>
    </row>
    <row r="18" spans="1:12" ht="12" customHeight="1">
      <c r="A18" s="2" t="str">
        <f>"Sep "&amp;RIGHT(A6,4)</f>
        <v>Sep 2011</v>
      </c>
      <c r="B18" s="11">
        <v>2454</v>
      </c>
      <c r="C18" s="11">
        <v>1044</v>
      </c>
      <c r="D18" s="11">
        <v>15482</v>
      </c>
      <c r="E18" s="11">
        <v>583229</v>
      </c>
      <c r="F18" s="11">
        <v>602209</v>
      </c>
      <c r="G18" s="11">
        <v>11087895.7296</v>
      </c>
      <c r="H18" s="11">
        <v>3378591</v>
      </c>
      <c r="I18" s="11">
        <v>726869</v>
      </c>
      <c r="J18" s="11">
        <v>15193355.7296</v>
      </c>
      <c r="K18" s="16">
        <v>22.3328</v>
      </c>
      <c r="L18" s="16">
        <v>18.2844</v>
      </c>
    </row>
    <row r="19" spans="1:12" ht="12" customHeight="1">
      <c r="A19" s="12" t="s">
        <v>58</v>
      </c>
      <c r="B19" s="13">
        <v>2484.4167</v>
      </c>
      <c r="C19" s="13">
        <v>1055.1667</v>
      </c>
      <c r="D19" s="13">
        <v>15689.5833</v>
      </c>
      <c r="E19" s="13">
        <v>568853.6667</v>
      </c>
      <c r="F19" s="13">
        <v>588082.8333</v>
      </c>
      <c r="G19" s="13">
        <v>138559994.9831</v>
      </c>
      <c r="H19" s="13">
        <v>38881986</v>
      </c>
      <c r="I19" s="13">
        <v>8722373</v>
      </c>
      <c r="J19" s="13">
        <v>186164353.9831</v>
      </c>
      <c r="K19" s="17">
        <v>25.2965</v>
      </c>
      <c r="L19" s="17">
        <v>19.443</v>
      </c>
    </row>
    <row r="20" spans="1:12" ht="12" customHeight="1">
      <c r="A20" s="14" t="s">
        <v>400</v>
      </c>
      <c r="B20" s="15">
        <v>444.5833</v>
      </c>
      <c r="C20" s="15">
        <v>189.3333</v>
      </c>
      <c r="D20" s="15">
        <v>2790.8333</v>
      </c>
      <c r="E20" s="15">
        <v>93700.8333</v>
      </c>
      <c r="F20" s="15">
        <v>97125.5833</v>
      </c>
      <c r="G20" s="15">
        <v>20862595.6318</v>
      </c>
      <c r="H20" s="15" t="s">
        <v>399</v>
      </c>
      <c r="I20" s="15">
        <v>1453728</v>
      </c>
      <c r="J20" s="15">
        <v>22316323.6318</v>
      </c>
      <c r="K20" s="18">
        <v>23.8936</v>
      </c>
      <c r="L20" s="18">
        <v>17.681</v>
      </c>
    </row>
    <row r="21" ht="12" customHeight="1">
      <c r="A21" s="3" t="str">
        <f>"FY "&amp;RIGHT(A6,4)+1</f>
        <v>FY 2012</v>
      </c>
    </row>
    <row r="22" spans="1:12" ht="12" customHeight="1">
      <c r="A22" s="2" t="str">
        <f>"Oct "&amp;RIGHT(A6,4)</f>
        <v>Oct 2011</v>
      </c>
      <c r="B22" s="11">
        <v>2463</v>
      </c>
      <c r="C22" s="11">
        <v>1016</v>
      </c>
      <c r="D22" s="11">
        <v>14918</v>
      </c>
      <c r="E22" s="11">
        <v>584602</v>
      </c>
      <c r="F22" s="11">
        <v>602999</v>
      </c>
      <c r="G22" s="11">
        <v>10846307.8428</v>
      </c>
      <c r="H22" s="11" t="s">
        <v>399</v>
      </c>
      <c r="I22" s="11">
        <v>873896</v>
      </c>
      <c r="J22" s="11">
        <v>11720203.8428</v>
      </c>
      <c r="K22" s="16">
        <v>22.1204</v>
      </c>
      <c r="L22" s="16">
        <v>17.8572</v>
      </c>
    </row>
    <row r="23" spans="1:12" ht="12" customHeight="1">
      <c r="A23" s="2" t="str">
        <f>"Nov "&amp;RIGHT(A6,4)</f>
        <v>Nov 2011</v>
      </c>
      <c r="B23" s="11">
        <v>2525</v>
      </c>
      <c r="C23" s="11">
        <v>1051</v>
      </c>
      <c r="D23" s="11">
        <v>15212</v>
      </c>
      <c r="E23" s="11">
        <v>586278</v>
      </c>
      <c r="F23" s="11">
        <v>605066</v>
      </c>
      <c r="G23" s="11">
        <v>11158877.3792</v>
      </c>
      <c r="H23" s="11" t="s">
        <v>399</v>
      </c>
      <c r="I23" s="11">
        <v>873896</v>
      </c>
      <c r="J23" s="11">
        <v>12032773.3792</v>
      </c>
      <c r="K23" s="16">
        <v>22.6893</v>
      </c>
      <c r="L23" s="16">
        <v>18.3063</v>
      </c>
    </row>
    <row r="24" spans="1:12" ht="12" customHeight="1">
      <c r="A24" s="2" t="str">
        <f>"Dec "&amp;RIGHT(A6,4)</f>
        <v>Dec 2011</v>
      </c>
      <c r="B24" s="11" t="s">
        <v>399</v>
      </c>
      <c r="C24" s="11" t="s">
        <v>399</v>
      </c>
      <c r="D24" s="11" t="s">
        <v>399</v>
      </c>
      <c r="E24" s="11" t="s">
        <v>399</v>
      </c>
      <c r="F24" s="11" t="s">
        <v>399</v>
      </c>
      <c r="G24" s="11" t="s">
        <v>399</v>
      </c>
      <c r="H24" s="11" t="s">
        <v>399</v>
      </c>
      <c r="I24" s="11" t="s">
        <v>399</v>
      </c>
      <c r="J24" s="11" t="s">
        <v>399</v>
      </c>
      <c r="K24" s="16" t="s">
        <v>399</v>
      </c>
      <c r="L24" s="16" t="s">
        <v>399</v>
      </c>
    </row>
    <row r="25" spans="1:12" ht="12" customHeight="1">
      <c r="A25" s="2" t="str">
        <f>"Jan "&amp;RIGHT(A6,4)+1</f>
        <v>Jan 2012</v>
      </c>
      <c r="B25" s="11" t="s">
        <v>399</v>
      </c>
      <c r="C25" s="11" t="s">
        <v>399</v>
      </c>
      <c r="D25" s="11" t="s">
        <v>399</v>
      </c>
      <c r="E25" s="11" t="s">
        <v>399</v>
      </c>
      <c r="F25" s="11" t="s">
        <v>399</v>
      </c>
      <c r="G25" s="11" t="s">
        <v>399</v>
      </c>
      <c r="H25" s="11" t="s">
        <v>399</v>
      </c>
      <c r="I25" s="11" t="s">
        <v>399</v>
      </c>
      <c r="J25" s="11" t="s">
        <v>399</v>
      </c>
      <c r="K25" s="16" t="s">
        <v>399</v>
      </c>
      <c r="L25" s="16" t="s">
        <v>399</v>
      </c>
    </row>
    <row r="26" spans="1:12" ht="12" customHeight="1">
      <c r="A26" s="2" t="str">
        <f>"Feb "&amp;RIGHT(A6,4)+1</f>
        <v>Feb 2012</v>
      </c>
      <c r="B26" s="11" t="s">
        <v>399</v>
      </c>
      <c r="C26" s="11" t="s">
        <v>399</v>
      </c>
      <c r="D26" s="11" t="s">
        <v>399</v>
      </c>
      <c r="E26" s="11" t="s">
        <v>399</v>
      </c>
      <c r="F26" s="11" t="s">
        <v>399</v>
      </c>
      <c r="G26" s="11" t="s">
        <v>399</v>
      </c>
      <c r="H26" s="11" t="s">
        <v>399</v>
      </c>
      <c r="I26" s="11" t="s">
        <v>399</v>
      </c>
      <c r="J26" s="11" t="s">
        <v>399</v>
      </c>
      <c r="K26" s="16" t="s">
        <v>399</v>
      </c>
      <c r="L26" s="16" t="s">
        <v>399</v>
      </c>
    </row>
    <row r="27" spans="1:12" ht="12" customHeight="1">
      <c r="A27" s="2" t="str">
        <f>"Mar "&amp;RIGHT(A6,4)+1</f>
        <v>Mar 2012</v>
      </c>
      <c r="B27" s="11" t="s">
        <v>399</v>
      </c>
      <c r="C27" s="11" t="s">
        <v>399</v>
      </c>
      <c r="D27" s="11" t="s">
        <v>399</v>
      </c>
      <c r="E27" s="11" t="s">
        <v>399</v>
      </c>
      <c r="F27" s="11" t="s">
        <v>399</v>
      </c>
      <c r="G27" s="11" t="s">
        <v>399</v>
      </c>
      <c r="H27" s="11" t="s">
        <v>399</v>
      </c>
      <c r="I27" s="11" t="s">
        <v>399</v>
      </c>
      <c r="J27" s="11" t="s">
        <v>399</v>
      </c>
      <c r="K27" s="16" t="s">
        <v>399</v>
      </c>
      <c r="L27" s="16" t="s">
        <v>399</v>
      </c>
    </row>
    <row r="28" spans="1:12" ht="12" customHeight="1">
      <c r="A28" s="2" t="str">
        <f>"Apr "&amp;RIGHT(A6,4)+1</f>
        <v>Apr 2012</v>
      </c>
      <c r="B28" s="11" t="s">
        <v>399</v>
      </c>
      <c r="C28" s="11" t="s">
        <v>399</v>
      </c>
      <c r="D28" s="11" t="s">
        <v>399</v>
      </c>
      <c r="E28" s="11" t="s">
        <v>399</v>
      </c>
      <c r="F28" s="11" t="s">
        <v>399</v>
      </c>
      <c r="G28" s="11" t="s">
        <v>399</v>
      </c>
      <c r="H28" s="11" t="s">
        <v>399</v>
      </c>
      <c r="I28" s="11" t="s">
        <v>399</v>
      </c>
      <c r="J28" s="11" t="s">
        <v>399</v>
      </c>
      <c r="K28" s="16" t="s">
        <v>399</v>
      </c>
      <c r="L28" s="16" t="s">
        <v>399</v>
      </c>
    </row>
    <row r="29" spans="1:12" ht="12" customHeight="1">
      <c r="A29" s="2" t="str">
        <f>"May "&amp;RIGHT(A6,4)+1</f>
        <v>May 2012</v>
      </c>
      <c r="B29" s="11" t="s">
        <v>399</v>
      </c>
      <c r="C29" s="11" t="s">
        <v>399</v>
      </c>
      <c r="D29" s="11" t="s">
        <v>399</v>
      </c>
      <c r="E29" s="11" t="s">
        <v>399</v>
      </c>
      <c r="F29" s="11" t="s">
        <v>399</v>
      </c>
      <c r="G29" s="11" t="s">
        <v>399</v>
      </c>
      <c r="H29" s="11" t="s">
        <v>399</v>
      </c>
      <c r="I29" s="11" t="s">
        <v>399</v>
      </c>
      <c r="J29" s="11" t="s">
        <v>399</v>
      </c>
      <c r="K29" s="16" t="s">
        <v>399</v>
      </c>
      <c r="L29" s="16" t="s">
        <v>399</v>
      </c>
    </row>
    <row r="30" spans="1:12" ht="12" customHeight="1">
      <c r="A30" s="2" t="str">
        <f>"Jun "&amp;RIGHT(A6,4)+1</f>
        <v>Jun 2012</v>
      </c>
      <c r="B30" s="11" t="s">
        <v>399</v>
      </c>
      <c r="C30" s="11" t="s">
        <v>399</v>
      </c>
      <c r="D30" s="11" t="s">
        <v>399</v>
      </c>
      <c r="E30" s="11" t="s">
        <v>399</v>
      </c>
      <c r="F30" s="11" t="s">
        <v>399</v>
      </c>
      <c r="G30" s="11" t="s">
        <v>399</v>
      </c>
      <c r="H30" s="11" t="s">
        <v>399</v>
      </c>
      <c r="I30" s="11" t="s">
        <v>399</v>
      </c>
      <c r="J30" s="11" t="s">
        <v>399</v>
      </c>
      <c r="K30" s="16" t="s">
        <v>399</v>
      </c>
      <c r="L30" s="16" t="s">
        <v>399</v>
      </c>
    </row>
    <row r="31" spans="1:12" ht="12" customHeight="1">
      <c r="A31" s="2" t="str">
        <f>"Jul "&amp;RIGHT(A6,4)+1</f>
        <v>Jul 2012</v>
      </c>
      <c r="B31" s="11" t="s">
        <v>399</v>
      </c>
      <c r="C31" s="11" t="s">
        <v>399</v>
      </c>
      <c r="D31" s="11" t="s">
        <v>399</v>
      </c>
      <c r="E31" s="11" t="s">
        <v>399</v>
      </c>
      <c r="F31" s="11" t="s">
        <v>399</v>
      </c>
      <c r="G31" s="11" t="s">
        <v>399</v>
      </c>
      <c r="H31" s="11" t="s">
        <v>399</v>
      </c>
      <c r="I31" s="11" t="s">
        <v>399</v>
      </c>
      <c r="J31" s="11" t="s">
        <v>399</v>
      </c>
      <c r="K31" s="16" t="s">
        <v>399</v>
      </c>
      <c r="L31" s="16" t="s">
        <v>399</v>
      </c>
    </row>
    <row r="32" spans="1:12" ht="12" customHeight="1">
      <c r="A32" s="2" t="str">
        <f>"Aug "&amp;RIGHT(A6,4)+1</f>
        <v>Aug 2012</v>
      </c>
      <c r="B32" s="11" t="s">
        <v>399</v>
      </c>
      <c r="C32" s="11" t="s">
        <v>399</v>
      </c>
      <c r="D32" s="11" t="s">
        <v>399</v>
      </c>
      <c r="E32" s="11" t="s">
        <v>399</v>
      </c>
      <c r="F32" s="11" t="s">
        <v>399</v>
      </c>
      <c r="G32" s="11" t="s">
        <v>399</v>
      </c>
      <c r="H32" s="11" t="s">
        <v>399</v>
      </c>
      <c r="I32" s="11" t="s">
        <v>399</v>
      </c>
      <c r="J32" s="11" t="s">
        <v>399</v>
      </c>
      <c r="K32" s="16" t="s">
        <v>399</v>
      </c>
      <c r="L32" s="16" t="s">
        <v>399</v>
      </c>
    </row>
    <row r="33" spans="1:12" ht="12" customHeight="1">
      <c r="A33" s="2" t="str">
        <f>"Sep "&amp;RIGHT(A6,4)+1</f>
        <v>Sep 2012</v>
      </c>
      <c r="B33" s="11" t="s">
        <v>399</v>
      </c>
      <c r="C33" s="11" t="s">
        <v>399</v>
      </c>
      <c r="D33" s="11" t="s">
        <v>399</v>
      </c>
      <c r="E33" s="11" t="s">
        <v>399</v>
      </c>
      <c r="F33" s="11" t="s">
        <v>399</v>
      </c>
      <c r="G33" s="11" t="s">
        <v>399</v>
      </c>
      <c r="H33" s="11" t="s">
        <v>399</v>
      </c>
      <c r="I33" s="11" t="s">
        <v>399</v>
      </c>
      <c r="J33" s="11" t="s">
        <v>399</v>
      </c>
      <c r="K33" s="16" t="s">
        <v>399</v>
      </c>
      <c r="L33" s="16" t="s">
        <v>399</v>
      </c>
    </row>
    <row r="34" spans="1:12" ht="12" customHeight="1">
      <c r="A34" s="12" t="s">
        <v>58</v>
      </c>
      <c r="B34" s="13">
        <v>2494</v>
      </c>
      <c r="C34" s="13">
        <v>1033.5</v>
      </c>
      <c r="D34" s="13">
        <v>15065</v>
      </c>
      <c r="E34" s="13">
        <v>585440</v>
      </c>
      <c r="F34" s="13">
        <v>604032.5</v>
      </c>
      <c r="G34" s="13">
        <v>22005185.222</v>
      </c>
      <c r="H34" s="13" t="s">
        <v>399</v>
      </c>
      <c r="I34" s="13">
        <v>1747792</v>
      </c>
      <c r="J34" s="13">
        <v>23752977.222</v>
      </c>
      <c r="K34" s="17">
        <v>22.4079</v>
      </c>
      <c r="L34" s="17">
        <v>18.0821</v>
      </c>
    </row>
    <row r="35" spans="1:12" ht="12" customHeight="1">
      <c r="A35" s="14" t="str">
        <f>"Total "&amp;MID(A20,7,LEN(A20)-13)&amp;" Months"</f>
        <v>Total 2 Months</v>
      </c>
      <c r="B35" s="15">
        <v>2494</v>
      </c>
      <c r="C35" s="15">
        <v>1033.5</v>
      </c>
      <c r="D35" s="15">
        <v>15065</v>
      </c>
      <c r="E35" s="15">
        <v>585440</v>
      </c>
      <c r="F35" s="15">
        <v>604032.5</v>
      </c>
      <c r="G35" s="15">
        <v>22005185.222</v>
      </c>
      <c r="H35" s="15" t="s">
        <v>399</v>
      </c>
      <c r="I35" s="15">
        <v>1747792</v>
      </c>
      <c r="J35" s="15">
        <v>23752977.222</v>
      </c>
      <c r="K35" s="18">
        <v>22.4079</v>
      </c>
      <c r="L35" s="18">
        <v>18.0821</v>
      </c>
    </row>
    <row r="36" spans="1:10" ht="12" customHeight="1">
      <c r="A36" s="34"/>
      <c r="B36" s="34"/>
      <c r="C36" s="34"/>
      <c r="D36" s="34"/>
      <c r="E36" s="34"/>
      <c r="F36" s="34"/>
      <c r="G36" s="34"/>
      <c r="H36" s="34"/>
      <c r="I36" s="34"/>
      <c r="J36" s="34"/>
    </row>
    <row r="37" spans="1:12" ht="81" customHeight="1">
      <c r="A37" s="52" t="s">
        <v>356</v>
      </c>
      <c r="B37" s="52"/>
      <c r="C37" s="52"/>
      <c r="D37" s="52"/>
      <c r="E37" s="52"/>
      <c r="F37" s="52"/>
      <c r="G37" s="52"/>
      <c r="H37" s="52"/>
      <c r="I37" s="52"/>
      <c r="J37" s="52"/>
      <c r="K37" s="52"/>
      <c r="L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37:L37"/>
    <mergeCell ref="A1:K1"/>
    <mergeCell ref="A2:K2"/>
    <mergeCell ref="A3:A4"/>
    <mergeCell ref="B3:F3"/>
    <mergeCell ref="G3:G4"/>
    <mergeCell ref="H3:H4"/>
    <mergeCell ref="J3:J4"/>
    <mergeCell ref="K3:L3"/>
    <mergeCell ref="I3:I4"/>
    <mergeCell ref="B5:L5"/>
    <mergeCell ref="A36:J36"/>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261</v>
      </c>
      <c r="B2" s="38"/>
      <c r="C2" s="38"/>
      <c r="D2" s="38"/>
      <c r="E2" s="38"/>
      <c r="F2" s="38"/>
      <c r="G2" s="38"/>
      <c r="H2" s="38"/>
      <c r="I2" s="1"/>
    </row>
    <row r="3" spans="1:9" ht="24" customHeight="1">
      <c r="A3" s="40" t="s">
        <v>53</v>
      </c>
      <c r="B3" s="44" t="s">
        <v>218</v>
      </c>
      <c r="C3" s="53"/>
      <c r="D3" s="45"/>
      <c r="E3" s="42" t="s">
        <v>259</v>
      </c>
      <c r="F3" s="42" t="s">
        <v>169</v>
      </c>
      <c r="G3" s="42" t="s">
        <v>298</v>
      </c>
      <c r="H3" s="42" t="s">
        <v>170</v>
      </c>
      <c r="I3" s="50" t="s">
        <v>61</v>
      </c>
    </row>
    <row r="4" spans="1:9" ht="24" customHeight="1">
      <c r="A4" s="41"/>
      <c r="B4" s="10" t="s">
        <v>171</v>
      </c>
      <c r="C4" s="10" t="s">
        <v>172</v>
      </c>
      <c r="D4" s="10" t="s">
        <v>58</v>
      </c>
      <c r="E4" s="43"/>
      <c r="F4" s="43"/>
      <c r="G4" s="43"/>
      <c r="H4" s="43"/>
      <c r="I4" s="51"/>
    </row>
    <row r="5" spans="1:9" ht="12" customHeight="1">
      <c r="A5" s="1"/>
      <c r="B5" s="34" t="str">
        <f>REPT("-",29)&amp;" Number "&amp;REPT("-",28)&amp;"   "&amp;REPT("-",54)&amp;" Dollars "&amp;REPT("-",53)</f>
        <v>----------------------------- Number ----------------------------   ------------------------------------------------------ Dollars -----------------------------------------------------</v>
      </c>
      <c r="C5" s="34"/>
      <c r="D5" s="34"/>
      <c r="E5" s="34"/>
      <c r="F5" s="34"/>
      <c r="G5" s="34"/>
      <c r="H5" s="34"/>
      <c r="I5" s="34"/>
    </row>
    <row r="6" ht="12" customHeight="1">
      <c r="A6" s="3" t="s">
        <v>398</v>
      </c>
    </row>
    <row r="7" spans="1:9" ht="12" customHeight="1">
      <c r="A7" s="2" t="str">
        <f>"Oct "&amp;RIGHT(A6,4)-1</f>
        <v>Oct 2010</v>
      </c>
      <c r="B7" s="11" t="s">
        <v>399</v>
      </c>
      <c r="C7" s="11">
        <v>79827</v>
      </c>
      <c r="D7" s="11">
        <v>79827</v>
      </c>
      <c r="E7" s="11">
        <v>3650415.2219</v>
      </c>
      <c r="F7" s="11" t="s">
        <v>399</v>
      </c>
      <c r="G7" s="11">
        <v>789984</v>
      </c>
      <c r="H7" s="11" t="s">
        <v>399</v>
      </c>
      <c r="I7" s="11">
        <v>4440399.2219</v>
      </c>
    </row>
    <row r="8" spans="1:9" ht="12" customHeight="1">
      <c r="A8" s="2" t="str">
        <f>"Nov "&amp;RIGHT(A6,4)-1</f>
        <v>Nov 2010</v>
      </c>
      <c r="B8" s="11" t="s">
        <v>399</v>
      </c>
      <c r="C8" s="11">
        <v>79093</v>
      </c>
      <c r="D8" s="11">
        <v>79093</v>
      </c>
      <c r="E8" s="11">
        <v>3755286.1519</v>
      </c>
      <c r="F8" s="11" t="s">
        <v>399</v>
      </c>
      <c r="G8" s="11">
        <v>789984</v>
      </c>
      <c r="H8" s="11" t="s">
        <v>399</v>
      </c>
      <c r="I8" s="11">
        <v>4545270.1519</v>
      </c>
    </row>
    <row r="9" spans="1:9" ht="12" customHeight="1">
      <c r="A9" s="2" t="str">
        <f>"Dec "&amp;RIGHT(A6,4)-1</f>
        <v>Dec 2010</v>
      </c>
      <c r="B9" s="11" t="s">
        <v>399</v>
      </c>
      <c r="C9" s="11">
        <v>76377</v>
      </c>
      <c r="D9" s="11">
        <v>76377</v>
      </c>
      <c r="E9" s="11">
        <v>3651785.3273</v>
      </c>
      <c r="F9" s="11">
        <v>7911861</v>
      </c>
      <c r="G9" s="11">
        <v>789984</v>
      </c>
      <c r="H9" s="11" t="s">
        <v>399</v>
      </c>
      <c r="I9" s="11">
        <v>12353630.3273</v>
      </c>
    </row>
    <row r="10" spans="1:9" ht="12" customHeight="1">
      <c r="A10" s="2" t="str">
        <f>"Jan "&amp;RIGHT(A6,4)</f>
        <v>Jan 2011</v>
      </c>
      <c r="B10" s="11" t="s">
        <v>399</v>
      </c>
      <c r="C10" s="11">
        <v>79726</v>
      </c>
      <c r="D10" s="11">
        <v>79726</v>
      </c>
      <c r="E10" s="11">
        <v>3853358.1665</v>
      </c>
      <c r="F10" s="11" t="s">
        <v>399</v>
      </c>
      <c r="G10" s="11">
        <v>789984</v>
      </c>
      <c r="H10" s="11" t="s">
        <v>399</v>
      </c>
      <c r="I10" s="11">
        <v>4643342.1665</v>
      </c>
    </row>
    <row r="11" spans="1:9" ht="12" customHeight="1">
      <c r="A11" s="2" t="str">
        <f>"Feb "&amp;RIGHT(A6,4)</f>
        <v>Feb 2011</v>
      </c>
      <c r="B11" s="11" t="s">
        <v>399</v>
      </c>
      <c r="C11" s="11">
        <v>70526</v>
      </c>
      <c r="D11" s="11">
        <v>70526</v>
      </c>
      <c r="E11" s="11">
        <v>3532502.9709</v>
      </c>
      <c r="F11" s="11" t="s">
        <v>399</v>
      </c>
      <c r="G11" s="11">
        <v>789984</v>
      </c>
      <c r="H11" s="11" t="s">
        <v>399</v>
      </c>
      <c r="I11" s="11">
        <v>4322486.9709</v>
      </c>
    </row>
    <row r="12" spans="1:9" ht="12" customHeight="1">
      <c r="A12" s="2" t="str">
        <f>"Mar "&amp;RIGHT(A6,4)</f>
        <v>Mar 2011</v>
      </c>
      <c r="B12" s="11" t="s">
        <v>399</v>
      </c>
      <c r="C12" s="11">
        <v>77928</v>
      </c>
      <c r="D12" s="11">
        <v>77928</v>
      </c>
      <c r="E12" s="11">
        <v>3987877.9483</v>
      </c>
      <c r="F12" s="11">
        <v>7052099</v>
      </c>
      <c r="G12" s="11">
        <v>789984</v>
      </c>
      <c r="H12" s="11" t="s">
        <v>399</v>
      </c>
      <c r="I12" s="11">
        <v>11829960.9483</v>
      </c>
    </row>
    <row r="13" spans="1:9" ht="12" customHeight="1">
      <c r="A13" s="2" t="str">
        <f>"Apr "&amp;RIGHT(A6,4)</f>
        <v>Apr 2011</v>
      </c>
      <c r="B13" s="11" t="s">
        <v>399</v>
      </c>
      <c r="C13" s="11">
        <v>76650</v>
      </c>
      <c r="D13" s="11">
        <v>76650</v>
      </c>
      <c r="E13" s="11">
        <v>3844845.3895</v>
      </c>
      <c r="F13" s="11" t="s">
        <v>399</v>
      </c>
      <c r="G13" s="11">
        <v>789984</v>
      </c>
      <c r="H13" s="11" t="s">
        <v>399</v>
      </c>
      <c r="I13" s="11">
        <v>4634829.3895</v>
      </c>
    </row>
    <row r="14" spans="1:9" ht="12" customHeight="1">
      <c r="A14" s="2" t="str">
        <f>"May "&amp;RIGHT(A6,4)</f>
        <v>May 2011</v>
      </c>
      <c r="B14" s="11" t="s">
        <v>399</v>
      </c>
      <c r="C14" s="11">
        <v>75960</v>
      </c>
      <c r="D14" s="11">
        <v>75960</v>
      </c>
      <c r="E14" s="11">
        <v>3892792.4377</v>
      </c>
      <c r="F14" s="11" t="s">
        <v>399</v>
      </c>
      <c r="G14" s="11">
        <v>789984</v>
      </c>
      <c r="H14" s="11" t="s">
        <v>399</v>
      </c>
      <c r="I14" s="11">
        <v>4682776.4377</v>
      </c>
    </row>
    <row r="15" spans="1:9" ht="12" customHeight="1">
      <c r="A15" s="2" t="str">
        <f>"Jun "&amp;RIGHT(A6,4)</f>
        <v>Jun 2011</v>
      </c>
      <c r="B15" s="11" t="s">
        <v>399</v>
      </c>
      <c r="C15" s="11">
        <v>78799</v>
      </c>
      <c r="D15" s="11">
        <v>78799</v>
      </c>
      <c r="E15" s="11">
        <v>4071911.5174</v>
      </c>
      <c r="F15" s="11">
        <v>9724810</v>
      </c>
      <c r="G15" s="11">
        <v>789984</v>
      </c>
      <c r="H15" s="11" t="s">
        <v>399</v>
      </c>
      <c r="I15" s="11">
        <v>14586705.5174</v>
      </c>
    </row>
    <row r="16" spans="1:9" ht="12" customHeight="1">
      <c r="A16" s="2" t="str">
        <f>"Jul "&amp;RIGHT(A6,4)</f>
        <v>Jul 2011</v>
      </c>
      <c r="B16" s="11" t="s">
        <v>399</v>
      </c>
      <c r="C16" s="11">
        <v>79305</v>
      </c>
      <c r="D16" s="11">
        <v>79305</v>
      </c>
      <c r="E16" s="11">
        <v>4317241.391</v>
      </c>
      <c r="F16" s="11" t="s">
        <v>399</v>
      </c>
      <c r="G16" s="11">
        <v>789984</v>
      </c>
      <c r="H16" s="11" t="s">
        <v>399</v>
      </c>
      <c r="I16" s="11">
        <v>5107225.391</v>
      </c>
    </row>
    <row r="17" spans="1:9" ht="12" customHeight="1">
      <c r="A17" s="2" t="str">
        <f>"Aug "&amp;RIGHT(A6,4)</f>
        <v>Aug 2011</v>
      </c>
      <c r="B17" s="11" t="s">
        <v>399</v>
      </c>
      <c r="C17" s="11">
        <v>79887</v>
      </c>
      <c r="D17" s="11">
        <v>79887</v>
      </c>
      <c r="E17" s="11">
        <v>4342661.4085</v>
      </c>
      <c r="F17" s="11" t="s">
        <v>399</v>
      </c>
      <c r="G17" s="11">
        <v>789984</v>
      </c>
      <c r="H17" s="11" t="s">
        <v>399</v>
      </c>
      <c r="I17" s="11">
        <v>5132645.4085</v>
      </c>
    </row>
    <row r="18" spans="1:9" ht="12" customHeight="1">
      <c r="A18" s="2" t="str">
        <f>"Sep "&amp;RIGHT(A6,4)</f>
        <v>Sep 2011</v>
      </c>
      <c r="B18" s="11" t="s">
        <v>399</v>
      </c>
      <c r="C18" s="11">
        <v>79847</v>
      </c>
      <c r="D18" s="11">
        <v>79847</v>
      </c>
      <c r="E18" s="11">
        <v>4467649.0723</v>
      </c>
      <c r="F18" s="11">
        <v>11672660</v>
      </c>
      <c r="G18" s="11">
        <v>789984</v>
      </c>
      <c r="H18" s="11">
        <v>285543</v>
      </c>
      <c r="I18" s="11">
        <v>17215836.0723</v>
      </c>
    </row>
    <row r="19" spans="1:9" ht="12" customHeight="1">
      <c r="A19" s="12" t="s">
        <v>58</v>
      </c>
      <c r="B19" s="13" t="s">
        <v>399</v>
      </c>
      <c r="C19" s="13">
        <v>77827.0833</v>
      </c>
      <c r="D19" s="13">
        <v>77827.0833</v>
      </c>
      <c r="E19" s="13">
        <v>47368327.0032</v>
      </c>
      <c r="F19" s="13">
        <v>36361430</v>
      </c>
      <c r="G19" s="13">
        <v>9479808</v>
      </c>
      <c r="H19" s="13">
        <v>285543</v>
      </c>
      <c r="I19" s="13">
        <v>93495108.0032</v>
      </c>
    </row>
    <row r="20" spans="1:9" ht="12" customHeight="1">
      <c r="A20" s="14" t="s">
        <v>400</v>
      </c>
      <c r="B20" s="15" t="s">
        <v>399</v>
      </c>
      <c r="C20" s="15">
        <v>79460</v>
      </c>
      <c r="D20" s="15">
        <v>79460</v>
      </c>
      <c r="E20" s="15">
        <v>3702850.6869</v>
      </c>
      <c r="F20" s="15">
        <v>0</v>
      </c>
      <c r="G20" s="15" t="s">
        <v>399</v>
      </c>
      <c r="H20" s="15" t="s">
        <v>399</v>
      </c>
      <c r="I20" s="15" t="s">
        <v>399</v>
      </c>
    </row>
    <row r="21" ht="12" customHeight="1">
      <c r="A21" s="3" t="str">
        <f>"FY "&amp;RIGHT(A6,4)+1</f>
        <v>FY 2012</v>
      </c>
    </row>
    <row r="22" spans="1:9" ht="12" customHeight="1">
      <c r="A22" s="2" t="str">
        <f>"Oct "&amp;RIGHT(A6,4)</f>
        <v>Oct 2011</v>
      </c>
      <c r="B22" s="11" t="s">
        <v>399</v>
      </c>
      <c r="C22" s="11">
        <v>78157</v>
      </c>
      <c r="D22" s="11">
        <v>78157</v>
      </c>
      <c r="E22" s="11">
        <v>4414744.4531</v>
      </c>
      <c r="F22" s="11" t="s">
        <v>399</v>
      </c>
      <c r="G22" s="11">
        <v>815926</v>
      </c>
      <c r="H22" s="11" t="s">
        <v>399</v>
      </c>
      <c r="I22" s="11">
        <v>5230670.4531</v>
      </c>
    </row>
    <row r="23" spans="1:9" ht="12" customHeight="1">
      <c r="A23" s="2" t="str">
        <f>"Nov "&amp;RIGHT(A6,4)</f>
        <v>Nov 2011</v>
      </c>
      <c r="B23" s="11" t="s">
        <v>399</v>
      </c>
      <c r="C23" s="11">
        <v>79275</v>
      </c>
      <c r="D23" s="11">
        <v>79275</v>
      </c>
      <c r="E23" s="11">
        <v>4584281.1747</v>
      </c>
      <c r="F23" s="11" t="s">
        <v>399</v>
      </c>
      <c r="G23" s="11">
        <v>815926</v>
      </c>
      <c r="H23" s="11" t="s">
        <v>399</v>
      </c>
      <c r="I23" s="11">
        <v>5400207.1747</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t="s">
        <v>399</v>
      </c>
      <c r="C34" s="13">
        <v>78716</v>
      </c>
      <c r="D34" s="13">
        <v>78716</v>
      </c>
      <c r="E34" s="13">
        <v>8999025.6278</v>
      </c>
      <c r="F34" s="13" t="s">
        <v>399</v>
      </c>
      <c r="G34" s="13">
        <v>1631852</v>
      </c>
      <c r="H34" s="13" t="s">
        <v>399</v>
      </c>
      <c r="I34" s="13">
        <v>10630877.6278</v>
      </c>
    </row>
    <row r="35" spans="1:9" ht="12" customHeight="1">
      <c r="A35" s="14" t="str">
        <f>"Total "&amp;MID(A20,7,LEN(A20)-13)&amp;" Months"</f>
        <v>Total 2 Months</v>
      </c>
      <c r="B35" s="15" t="s">
        <v>399</v>
      </c>
      <c r="C35" s="15">
        <v>78716</v>
      </c>
      <c r="D35" s="15">
        <v>78716</v>
      </c>
      <c r="E35" s="15">
        <v>8999025.6278</v>
      </c>
      <c r="F35" s="15" t="s">
        <v>399</v>
      </c>
      <c r="G35" s="15">
        <v>1631852</v>
      </c>
      <c r="H35" s="15" t="s">
        <v>399</v>
      </c>
      <c r="I35" s="15">
        <v>10630877.6278</v>
      </c>
    </row>
    <row r="36" spans="1:7" ht="12" customHeight="1">
      <c r="A36" s="34"/>
      <c r="B36" s="34"/>
      <c r="C36" s="34"/>
      <c r="D36" s="34"/>
      <c r="E36" s="34"/>
      <c r="F36" s="34"/>
      <c r="G36" s="25"/>
    </row>
    <row r="37" spans="1:9" ht="69.75" customHeight="1">
      <c r="A37" s="52" t="s">
        <v>357</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H1"/>
    <mergeCell ref="A2:H2"/>
    <mergeCell ref="A3:A4"/>
    <mergeCell ref="B3:D3"/>
    <mergeCell ref="E3:E4"/>
    <mergeCell ref="F3:F4"/>
    <mergeCell ref="H3:H4"/>
    <mergeCell ref="G3:G4"/>
    <mergeCell ref="I3:I4"/>
    <mergeCell ref="B5:I5"/>
    <mergeCell ref="A36:F36"/>
    <mergeCell ref="A37:I37"/>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23" sqref="A23"/>
    </sheetView>
  </sheetViews>
  <sheetFormatPr defaultColWidth="9.140625" defaultRowHeight="12.75"/>
  <cols>
    <col min="1" max="11" width="11.421875" style="0" customWidth="1"/>
  </cols>
  <sheetData>
    <row r="1" spans="1:11" ht="12" customHeight="1">
      <c r="A1" s="36" t="s">
        <v>396</v>
      </c>
      <c r="B1" s="36"/>
      <c r="C1" s="36"/>
      <c r="D1" s="36"/>
      <c r="E1" s="36"/>
      <c r="F1" s="36"/>
      <c r="G1" s="36"/>
      <c r="H1" s="36"/>
      <c r="I1" s="36"/>
      <c r="J1" s="36"/>
      <c r="K1" s="2" t="s">
        <v>397</v>
      </c>
    </row>
    <row r="2" spans="1:11" ht="12" customHeight="1">
      <c r="A2" s="38" t="s">
        <v>173</v>
      </c>
      <c r="B2" s="38"/>
      <c r="C2" s="38"/>
      <c r="D2" s="38"/>
      <c r="E2" s="38"/>
      <c r="F2" s="38"/>
      <c r="G2" s="38"/>
      <c r="H2" s="38"/>
      <c r="I2" s="38"/>
      <c r="J2" s="38"/>
      <c r="K2" s="1"/>
    </row>
    <row r="3" spans="1:11" ht="24" customHeight="1">
      <c r="A3" s="40" t="s">
        <v>53</v>
      </c>
      <c r="B3" s="44" t="s">
        <v>72</v>
      </c>
      <c r="C3" s="53"/>
      <c r="D3" s="45"/>
      <c r="E3" s="44" t="s">
        <v>146</v>
      </c>
      <c r="F3" s="53"/>
      <c r="G3" s="45"/>
      <c r="H3" s="42" t="s">
        <v>264</v>
      </c>
      <c r="I3" s="44" t="s">
        <v>174</v>
      </c>
      <c r="J3" s="53"/>
      <c r="K3" s="53"/>
    </row>
    <row r="4" spans="1:11" ht="24" customHeight="1">
      <c r="A4" s="41"/>
      <c r="B4" s="10" t="s">
        <v>262</v>
      </c>
      <c r="C4" s="10" t="s">
        <v>175</v>
      </c>
      <c r="D4" s="10" t="s">
        <v>58</v>
      </c>
      <c r="E4" s="10" t="s">
        <v>262</v>
      </c>
      <c r="F4" s="10" t="s">
        <v>263</v>
      </c>
      <c r="G4" s="10" t="s">
        <v>58</v>
      </c>
      <c r="H4" s="43"/>
      <c r="I4" s="10" t="s">
        <v>262</v>
      </c>
      <c r="J4" s="10" t="s">
        <v>263</v>
      </c>
      <c r="K4" s="9" t="s">
        <v>58</v>
      </c>
    </row>
    <row r="5" spans="1:11" ht="12" customHeight="1">
      <c r="A5" s="1"/>
      <c r="B5" s="34" t="str">
        <f>REPT("-",102)&amp;" Dollars "&amp;REPT("-",148)</f>
        <v>------------------------------------------------------------------------------------------------------ Dollars ----------------------------------------------------------------------------------------------------------------------------------------------------</v>
      </c>
      <c r="C5" s="34"/>
      <c r="D5" s="34"/>
      <c r="E5" s="34"/>
      <c r="F5" s="34"/>
      <c r="G5" s="34"/>
      <c r="H5" s="34"/>
      <c r="I5" s="34"/>
      <c r="J5" s="34"/>
      <c r="K5" s="34"/>
    </row>
    <row r="6" ht="12" customHeight="1">
      <c r="A6" s="3" t="s">
        <v>398</v>
      </c>
    </row>
    <row r="7" spans="1:11" ht="12" customHeight="1">
      <c r="A7" s="2" t="str">
        <f>"Oct "&amp;RIGHT(A6,4)-1</f>
        <v>Oct 2010</v>
      </c>
      <c r="B7" s="11">
        <v>124336436</v>
      </c>
      <c r="C7" s="11">
        <v>1288499.6025</v>
      </c>
      <c r="D7" s="11">
        <v>125624935.6025</v>
      </c>
      <c r="E7" s="11">
        <v>132024</v>
      </c>
      <c r="F7" s="11" t="s">
        <v>399</v>
      </c>
      <c r="G7" s="11">
        <v>132024</v>
      </c>
      <c r="H7" s="11">
        <v>74038</v>
      </c>
      <c r="I7" s="11">
        <v>124542498</v>
      </c>
      <c r="J7" s="11">
        <v>1288499.6025</v>
      </c>
      <c r="K7" s="11">
        <v>125830997.6025</v>
      </c>
    </row>
    <row r="8" spans="1:11" ht="12" customHeight="1">
      <c r="A8" s="2" t="str">
        <f>"Nov "&amp;RIGHT(A6,4)-1</f>
        <v>Nov 2010</v>
      </c>
      <c r="B8" s="11">
        <v>116147679</v>
      </c>
      <c r="C8" s="11">
        <v>1269096.66</v>
      </c>
      <c r="D8" s="11">
        <v>117416775.66</v>
      </c>
      <c r="E8" s="11">
        <v>827605</v>
      </c>
      <c r="F8" s="11" t="s">
        <v>399</v>
      </c>
      <c r="G8" s="11">
        <v>827605</v>
      </c>
      <c r="H8" s="11">
        <v>3326</v>
      </c>
      <c r="I8" s="11">
        <v>116978610</v>
      </c>
      <c r="J8" s="11">
        <v>1269096.66</v>
      </c>
      <c r="K8" s="11">
        <v>118247706.66</v>
      </c>
    </row>
    <row r="9" spans="1:11" ht="12" customHeight="1">
      <c r="A9" s="2" t="str">
        <f>"Dec "&amp;RIGHT(A6,4)-1</f>
        <v>Dec 2010</v>
      </c>
      <c r="B9" s="11">
        <v>57620527</v>
      </c>
      <c r="C9" s="11">
        <v>978434.0325</v>
      </c>
      <c r="D9" s="11">
        <v>58598961.0325</v>
      </c>
      <c r="E9" s="11">
        <v>293358</v>
      </c>
      <c r="F9" s="11">
        <v>18867341</v>
      </c>
      <c r="G9" s="11">
        <v>19160699</v>
      </c>
      <c r="H9" s="11">
        <v>1199</v>
      </c>
      <c r="I9" s="11">
        <v>57915084</v>
      </c>
      <c r="J9" s="11">
        <v>19845775.0325</v>
      </c>
      <c r="K9" s="11">
        <v>77760859.0325</v>
      </c>
    </row>
    <row r="10" spans="1:11" ht="12" customHeight="1">
      <c r="A10" s="2" t="str">
        <f>"Jan "&amp;RIGHT(A6,4)</f>
        <v>Jan 2011</v>
      </c>
      <c r="B10" s="11">
        <v>73920179</v>
      </c>
      <c r="C10" s="11">
        <v>1137787.155</v>
      </c>
      <c r="D10" s="11">
        <v>75057966.155</v>
      </c>
      <c r="E10" s="11">
        <v>106124</v>
      </c>
      <c r="F10" s="11" t="s">
        <v>399</v>
      </c>
      <c r="G10" s="11">
        <v>106124</v>
      </c>
      <c r="H10" s="11">
        <v>2019</v>
      </c>
      <c r="I10" s="11">
        <v>74028322</v>
      </c>
      <c r="J10" s="11">
        <v>1137787.155</v>
      </c>
      <c r="K10" s="11">
        <v>75166109.155</v>
      </c>
    </row>
    <row r="11" spans="1:11" ht="12" customHeight="1">
      <c r="A11" s="2" t="str">
        <f>"Feb "&amp;RIGHT(A6,4)</f>
        <v>Feb 2011</v>
      </c>
      <c r="B11" s="11">
        <v>77438293</v>
      </c>
      <c r="C11" s="11">
        <v>1015199.5275</v>
      </c>
      <c r="D11" s="11">
        <v>78453492.5275</v>
      </c>
      <c r="E11" s="11">
        <v>25978</v>
      </c>
      <c r="F11" s="11" t="s">
        <v>399</v>
      </c>
      <c r="G11" s="11">
        <v>25978</v>
      </c>
      <c r="H11" s="11">
        <v>23975</v>
      </c>
      <c r="I11" s="11">
        <v>77488246</v>
      </c>
      <c r="J11" s="11">
        <v>1015199.5275</v>
      </c>
      <c r="K11" s="11">
        <v>78503445.5275</v>
      </c>
    </row>
    <row r="12" spans="1:11" ht="12" customHeight="1">
      <c r="A12" s="2" t="str">
        <f>"Mar "&amp;RIGHT(A6,4)</f>
        <v>Mar 2011</v>
      </c>
      <c r="B12" s="11">
        <v>98229553</v>
      </c>
      <c r="C12" s="11">
        <v>1162097.8875</v>
      </c>
      <c r="D12" s="11">
        <v>99391650.8875</v>
      </c>
      <c r="E12" s="11">
        <v>312047</v>
      </c>
      <c r="F12" s="11">
        <v>30288092</v>
      </c>
      <c r="G12" s="11">
        <v>30600139</v>
      </c>
      <c r="H12" s="11">
        <v>61333</v>
      </c>
      <c r="I12" s="11">
        <v>98602933</v>
      </c>
      <c r="J12" s="11">
        <v>31450189.8875</v>
      </c>
      <c r="K12" s="11">
        <v>130053122.8875</v>
      </c>
    </row>
    <row r="13" spans="1:11" ht="12" customHeight="1">
      <c r="A13" s="2" t="str">
        <f>"Apr "&amp;RIGHT(A6,4)</f>
        <v>Apr 2011</v>
      </c>
      <c r="B13" s="11">
        <v>56942312</v>
      </c>
      <c r="C13" s="11">
        <v>1332098.46</v>
      </c>
      <c r="D13" s="11">
        <v>58274410.46</v>
      </c>
      <c r="E13" s="11">
        <v>121561</v>
      </c>
      <c r="F13" s="11" t="s">
        <v>399</v>
      </c>
      <c r="G13" s="11">
        <v>121561</v>
      </c>
      <c r="H13" s="11">
        <v>38887</v>
      </c>
      <c r="I13" s="11">
        <v>57102760</v>
      </c>
      <c r="J13" s="11">
        <v>1332098.46</v>
      </c>
      <c r="K13" s="11">
        <v>58434858.46</v>
      </c>
    </row>
    <row r="14" spans="1:11" ht="12" customHeight="1">
      <c r="A14" s="2" t="str">
        <f>"May "&amp;RIGHT(A6,4)</f>
        <v>May 2011</v>
      </c>
      <c r="B14" s="11">
        <v>23451458</v>
      </c>
      <c r="C14" s="11">
        <v>1085980.9725</v>
      </c>
      <c r="D14" s="11">
        <v>24537438.9725</v>
      </c>
      <c r="E14" s="11" t="s">
        <v>399</v>
      </c>
      <c r="F14" s="11" t="s">
        <v>399</v>
      </c>
      <c r="G14" s="11" t="s">
        <v>399</v>
      </c>
      <c r="H14" s="11">
        <v>50447</v>
      </c>
      <c r="I14" s="11">
        <v>23501905</v>
      </c>
      <c r="J14" s="11">
        <v>1085980.9725</v>
      </c>
      <c r="K14" s="11">
        <v>24587885.9725</v>
      </c>
    </row>
    <row r="15" spans="1:11" ht="12" customHeight="1">
      <c r="A15" s="2" t="str">
        <f>"Jun "&amp;RIGHT(A6,4)</f>
        <v>Jun 2011</v>
      </c>
      <c r="B15" s="11">
        <v>20930177</v>
      </c>
      <c r="C15" s="11">
        <v>11083.4325</v>
      </c>
      <c r="D15" s="11">
        <v>20941260.4325</v>
      </c>
      <c r="E15" s="11">
        <v>8082</v>
      </c>
      <c r="F15" s="11">
        <v>24105937</v>
      </c>
      <c r="G15" s="11">
        <v>24114019</v>
      </c>
      <c r="H15" s="11" t="s">
        <v>399</v>
      </c>
      <c r="I15" s="11">
        <v>20938259</v>
      </c>
      <c r="J15" s="11">
        <v>24117020.4325</v>
      </c>
      <c r="K15" s="11">
        <v>45055279.4325</v>
      </c>
    </row>
    <row r="16" spans="1:11" ht="12" customHeight="1">
      <c r="A16" s="2" t="str">
        <f>"Jul "&amp;RIGHT(A6,4)</f>
        <v>Jul 2011</v>
      </c>
      <c r="B16" s="11">
        <v>78211034.11</v>
      </c>
      <c r="C16" s="11">
        <v>6727.955</v>
      </c>
      <c r="D16" s="11">
        <v>78217762.065</v>
      </c>
      <c r="E16" s="11">
        <v>77997.06</v>
      </c>
      <c r="F16" s="11" t="s">
        <v>399</v>
      </c>
      <c r="G16" s="11">
        <v>77997.06</v>
      </c>
      <c r="H16" s="11">
        <v>12517.8</v>
      </c>
      <c r="I16" s="11">
        <v>78301548.97</v>
      </c>
      <c r="J16" s="11">
        <v>6727.955</v>
      </c>
      <c r="K16" s="11">
        <v>78308276.925</v>
      </c>
    </row>
    <row r="17" spans="1:11" ht="12" customHeight="1">
      <c r="A17" s="2" t="str">
        <f>"Aug "&amp;RIGHT(A6,4)</f>
        <v>Aug 2011</v>
      </c>
      <c r="B17" s="11">
        <v>111050665.49</v>
      </c>
      <c r="C17" s="11">
        <v>769486.6575</v>
      </c>
      <c r="D17" s="11">
        <v>111820152.1475</v>
      </c>
      <c r="E17" s="11">
        <v>78510.33</v>
      </c>
      <c r="F17" s="11" t="s">
        <v>399</v>
      </c>
      <c r="G17" s="11">
        <v>78510.33</v>
      </c>
      <c r="H17" s="11">
        <v>40031.22</v>
      </c>
      <c r="I17" s="11">
        <v>111169207.04</v>
      </c>
      <c r="J17" s="11">
        <v>769486.6575</v>
      </c>
      <c r="K17" s="11">
        <v>111938693.6975</v>
      </c>
    </row>
    <row r="18" spans="1:11" ht="12" customHeight="1">
      <c r="A18" s="2" t="str">
        <f>"Sep "&amp;RIGHT(A6,4)</f>
        <v>Sep 2011</v>
      </c>
      <c r="B18" s="11">
        <v>185786240.96</v>
      </c>
      <c r="C18" s="11">
        <v>1563588.49</v>
      </c>
      <c r="D18" s="11">
        <v>187349829.45</v>
      </c>
      <c r="E18" s="11">
        <v>202228.94</v>
      </c>
      <c r="F18" s="11">
        <v>21660487</v>
      </c>
      <c r="G18" s="11">
        <v>21862715.94</v>
      </c>
      <c r="H18" s="11">
        <v>848386.62</v>
      </c>
      <c r="I18" s="11">
        <v>186836856.52</v>
      </c>
      <c r="J18" s="11">
        <v>23224075.49</v>
      </c>
      <c r="K18" s="11">
        <v>210060932.01</v>
      </c>
    </row>
    <row r="19" spans="1:11" ht="12" customHeight="1">
      <c r="A19" s="12" t="s">
        <v>58</v>
      </c>
      <c r="B19" s="13">
        <v>1024064554.56</v>
      </c>
      <c r="C19" s="13">
        <v>11620080.8325</v>
      </c>
      <c r="D19" s="13">
        <v>1035684635.3925</v>
      </c>
      <c r="E19" s="13">
        <v>2185515.33</v>
      </c>
      <c r="F19" s="13">
        <v>94921857</v>
      </c>
      <c r="G19" s="13">
        <v>97107372.33</v>
      </c>
      <c r="H19" s="13">
        <v>1156159.64</v>
      </c>
      <c r="I19" s="13">
        <v>1027406229.53</v>
      </c>
      <c r="J19" s="13">
        <v>106541937.8325</v>
      </c>
      <c r="K19" s="13">
        <v>1133948167.3625</v>
      </c>
    </row>
    <row r="20" spans="1:11" ht="12" customHeight="1">
      <c r="A20" s="14" t="s">
        <v>400</v>
      </c>
      <c r="B20" s="15">
        <v>240484115</v>
      </c>
      <c r="C20" s="15">
        <v>2557596.2625</v>
      </c>
      <c r="D20" s="15">
        <v>243041711.2625</v>
      </c>
      <c r="E20" s="15">
        <v>959629</v>
      </c>
      <c r="F20" s="15" t="s">
        <v>399</v>
      </c>
      <c r="G20" s="15">
        <v>959629</v>
      </c>
      <c r="H20" s="15">
        <v>77364</v>
      </c>
      <c r="I20" s="15">
        <v>241521108</v>
      </c>
      <c r="J20" s="15">
        <v>2557596.2625</v>
      </c>
      <c r="K20" s="15">
        <v>244078704.2625</v>
      </c>
    </row>
    <row r="21" ht="12" customHeight="1">
      <c r="A21" s="3" t="str">
        <f>"FY "&amp;RIGHT(A6,4)+1</f>
        <v>FY 2012</v>
      </c>
    </row>
    <row r="22" spans="1:11" ht="12" customHeight="1">
      <c r="A22" s="2" t="str">
        <f>"Oct "&amp;RIGHT(A6,4)</f>
        <v>Oct 2011</v>
      </c>
      <c r="B22" s="11">
        <v>168011897.17</v>
      </c>
      <c r="C22" s="11">
        <v>1410725.8725</v>
      </c>
      <c r="D22" s="11">
        <v>169422623.0425</v>
      </c>
      <c r="E22" s="11">
        <v>169775.53</v>
      </c>
      <c r="F22" s="11" t="s">
        <v>399</v>
      </c>
      <c r="G22" s="11">
        <v>169775.53</v>
      </c>
      <c r="H22" s="11">
        <v>52118.68</v>
      </c>
      <c r="I22" s="11">
        <v>168233791.38</v>
      </c>
      <c r="J22" s="11">
        <v>1410725.8725</v>
      </c>
      <c r="K22" s="11">
        <v>169644517.2525</v>
      </c>
    </row>
    <row r="23" spans="1:11" ht="12" customHeight="1">
      <c r="A23" s="2" t="str">
        <f>"Nov "&amp;RIGHT(A6,4)</f>
        <v>Nov 2011</v>
      </c>
      <c r="B23" s="11">
        <v>118682580.28</v>
      </c>
      <c r="C23" s="11">
        <v>1417132.0925</v>
      </c>
      <c r="D23" s="11">
        <v>120099712.3725</v>
      </c>
      <c r="E23" s="11">
        <v>134861.34</v>
      </c>
      <c r="F23" s="11" t="s">
        <v>399</v>
      </c>
      <c r="G23" s="11">
        <v>134861.34</v>
      </c>
      <c r="H23" s="11">
        <v>21368.16</v>
      </c>
      <c r="I23" s="11">
        <v>118838809.78</v>
      </c>
      <c r="J23" s="11">
        <v>1417132.0925</v>
      </c>
      <c r="K23" s="11">
        <v>120255941.8725</v>
      </c>
    </row>
    <row r="24" spans="1:11" ht="12" customHeight="1">
      <c r="A24" s="2" t="str">
        <f>"Dec "&amp;RIGHT(A6,4)</f>
        <v>Dec 2011</v>
      </c>
      <c r="B24" s="11" t="s">
        <v>399</v>
      </c>
      <c r="C24" s="11" t="s">
        <v>399</v>
      </c>
      <c r="D24" s="11" t="s">
        <v>399</v>
      </c>
      <c r="E24" s="11" t="s">
        <v>399</v>
      </c>
      <c r="F24" s="11" t="s">
        <v>399</v>
      </c>
      <c r="G24" s="11" t="s">
        <v>399</v>
      </c>
      <c r="H24" s="11" t="s">
        <v>399</v>
      </c>
      <c r="I24" s="11" t="s">
        <v>399</v>
      </c>
      <c r="J24" s="11" t="s">
        <v>399</v>
      </c>
      <c r="K24" s="11" t="s">
        <v>399</v>
      </c>
    </row>
    <row r="25" spans="1:11" ht="12" customHeight="1">
      <c r="A25" s="2" t="str">
        <f>"Jan "&amp;RIGHT(A6,4)+1</f>
        <v>Jan 2012</v>
      </c>
      <c r="B25" s="11" t="s">
        <v>399</v>
      </c>
      <c r="C25" s="11" t="s">
        <v>399</v>
      </c>
      <c r="D25" s="11" t="s">
        <v>399</v>
      </c>
      <c r="E25" s="11" t="s">
        <v>399</v>
      </c>
      <c r="F25" s="11" t="s">
        <v>399</v>
      </c>
      <c r="G25" s="11" t="s">
        <v>399</v>
      </c>
      <c r="H25" s="11" t="s">
        <v>399</v>
      </c>
      <c r="I25" s="11" t="s">
        <v>399</v>
      </c>
      <c r="J25" s="11" t="s">
        <v>399</v>
      </c>
      <c r="K25" s="11" t="s">
        <v>399</v>
      </c>
    </row>
    <row r="26" spans="1:11" ht="12" customHeight="1">
      <c r="A26" s="2" t="str">
        <f>"Feb "&amp;RIGHT(A6,4)+1</f>
        <v>Feb 2012</v>
      </c>
      <c r="B26" s="11" t="s">
        <v>399</v>
      </c>
      <c r="C26" s="11" t="s">
        <v>399</v>
      </c>
      <c r="D26" s="11" t="s">
        <v>399</v>
      </c>
      <c r="E26" s="11" t="s">
        <v>399</v>
      </c>
      <c r="F26" s="11" t="s">
        <v>399</v>
      </c>
      <c r="G26" s="11" t="s">
        <v>399</v>
      </c>
      <c r="H26" s="11" t="s">
        <v>399</v>
      </c>
      <c r="I26" s="11" t="s">
        <v>399</v>
      </c>
      <c r="J26" s="11" t="s">
        <v>399</v>
      </c>
      <c r="K26" s="11" t="s">
        <v>399</v>
      </c>
    </row>
    <row r="27" spans="1:11" ht="12" customHeight="1">
      <c r="A27" s="2" t="str">
        <f>"Mar "&amp;RIGHT(A6,4)+1</f>
        <v>Mar 2012</v>
      </c>
      <c r="B27" s="11" t="s">
        <v>399</v>
      </c>
      <c r="C27" s="11" t="s">
        <v>399</v>
      </c>
      <c r="D27" s="11" t="s">
        <v>399</v>
      </c>
      <c r="E27" s="11" t="s">
        <v>399</v>
      </c>
      <c r="F27" s="11" t="s">
        <v>399</v>
      </c>
      <c r="G27" s="11" t="s">
        <v>399</v>
      </c>
      <c r="H27" s="11" t="s">
        <v>399</v>
      </c>
      <c r="I27" s="11" t="s">
        <v>399</v>
      </c>
      <c r="J27" s="11" t="s">
        <v>399</v>
      </c>
      <c r="K27" s="11" t="s">
        <v>399</v>
      </c>
    </row>
    <row r="28" spans="1:11" ht="12" customHeight="1">
      <c r="A28" s="2" t="str">
        <f>"Apr "&amp;RIGHT(A6,4)+1</f>
        <v>Apr 2012</v>
      </c>
      <c r="B28" s="11" t="s">
        <v>399</v>
      </c>
      <c r="C28" s="11" t="s">
        <v>399</v>
      </c>
      <c r="D28" s="11" t="s">
        <v>399</v>
      </c>
      <c r="E28" s="11" t="s">
        <v>399</v>
      </c>
      <c r="F28" s="11" t="s">
        <v>399</v>
      </c>
      <c r="G28" s="11" t="s">
        <v>399</v>
      </c>
      <c r="H28" s="11" t="s">
        <v>399</v>
      </c>
      <c r="I28" s="11" t="s">
        <v>399</v>
      </c>
      <c r="J28" s="11" t="s">
        <v>399</v>
      </c>
      <c r="K28" s="11" t="s">
        <v>399</v>
      </c>
    </row>
    <row r="29" spans="1:11" ht="12" customHeight="1">
      <c r="A29" s="2" t="str">
        <f>"May "&amp;RIGHT(A6,4)+1</f>
        <v>May 2012</v>
      </c>
      <c r="B29" s="11" t="s">
        <v>399</v>
      </c>
      <c r="C29" s="11" t="s">
        <v>399</v>
      </c>
      <c r="D29" s="11" t="s">
        <v>399</v>
      </c>
      <c r="E29" s="11" t="s">
        <v>399</v>
      </c>
      <c r="F29" s="11" t="s">
        <v>399</v>
      </c>
      <c r="G29" s="11" t="s">
        <v>399</v>
      </c>
      <c r="H29" s="11" t="s">
        <v>399</v>
      </c>
      <c r="I29" s="11" t="s">
        <v>399</v>
      </c>
      <c r="J29" s="11" t="s">
        <v>399</v>
      </c>
      <c r="K29" s="11" t="s">
        <v>399</v>
      </c>
    </row>
    <row r="30" spans="1:11" ht="12" customHeight="1">
      <c r="A30" s="2" t="str">
        <f>"Jun "&amp;RIGHT(A6,4)+1</f>
        <v>Jun 2012</v>
      </c>
      <c r="B30" s="11" t="s">
        <v>399</v>
      </c>
      <c r="C30" s="11" t="s">
        <v>399</v>
      </c>
      <c r="D30" s="11" t="s">
        <v>399</v>
      </c>
      <c r="E30" s="11" t="s">
        <v>399</v>
      </c>
      <c r="F30" s="11" t="s">
        <v>399</v>
      </c>
      <c r="G30" s="11" t="s">
        <v>399</v>
      </c>
      <c r="H30" s="11" t="s">
        <v>399</v>
      </c>
      <c r="I30" s="11" t="s">
        <v>399</v>
      </c>
      <c r="J30" s="11" t="s">
        <v>399</v>
      </c>
      <c r="K30" s="11" t="s">
        <v>399</v>
      </c>
    </row>
    <row r="31" spans="1:11" ht="12" customHeight="1">
      <c r="A31" s="2" t="str">
        <f>"Jul "&amp;RIGHT(A6,4)+1</f>
        <v>Jul 2012</v>
      </c>
      <c r="B31" s="11" t="s">
        <v>399</v>
      </c>
      <c r="C31" s="11" t="s">
        <v>399</v>
      </c>
      <c r="D31" s="11" t="s">
        <v>399</v>
      </c>
      <c r="E31" s="11" t="s">
        <v>399</v>
      </c>
      <c r="F31" s="11" t="s">
        <v>399</v>
      </c>
      <c r="G31" s="11" t="s">
        <v>399</v>
      </c>
      <c r="H31" s="11" t="s">
        <v>399</v>
      </c>
      <c r="I31" s="11" t="s">
        <v>399</v>
      </c>
      <c r="J31" s="11" t="s">
        <v>399</v>
      </c>
      <c r="K31" s="11" t="s">
        <v>399</v>
      </c>
    </row>
    <row r="32" spans="1:11" ht="12" customHeight="1">
      <c r="A32" s="2" t="str">
        <f>"Aug "&amp;RIGHT(A6,4)+1</f>
        <v>Aug 2012</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2012</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58</v>
      </c>
      <c r="B34" s="13">
        <v>286694477.45</v>
      </c>
      <c r="C34" s="13">
        <v>2827857.965</v>
      </c>
      <c r="D34" s="13">
        <v>289522335.415</v>
      </c>
      <c r="E34" s="13">
        <v>304636.87</v>
      </c>
      <c r="F34" s="13" t="s">
        <v>399</v>
      </c>
      <c r="G34" s="13">
        <v>304636.87</v>
      </c>
      <c r="H34" s="13">
        <v>73486.84</v>
      </c>
      <c r="I34" s="13">
        <v>287072601.16</v>
      </c>
      <c r="J34" s="13">
        <v>2827857.965</v>
      </c>
      <c r="K34" s="13">
        <v>289900459.125</v>
      </c>
    </row>
    <row r="35" spans="1:11" ht="12" customHeight="1">
      <c r="A35" s="14" t="str">
        <f>"Total "&amp;MID(A20,7,LEN(A20)-13)&amp;" Months"</f>
        <v>Total 2 Months</v>
      </c>
      <c r="B35" s="15">
        <v>286694477.45</v>
      </c>
      <c r="C35" s="15">
        <v>2827857.965</v>
      </c>
      <c r="D35" s="15">
        <v>289522335.415</v>
      </c>
      <c r="E35" s="15">
        <v>304636.87</v>
      </c>
      <c r="F35" s="15" t="s">
        <v>399</v>
      </c>
      <c r="G35" s="15">
        <v>304636.87</v>
      </c>
      <c r="H35" s="15">
        <v>73486.84</v>
      </c>
      <c r="I35" s="15">
        <v>287072601.16</v>
      </c>
      <c r="J35" s="15">
        <v>2827857.965</v>
      </c>
      <c r="K35" s="15">
        <v>289900459.125</v>
      </c>
    </row>
    <row r="36" spans="1:10" ht="12" customHeight="1">
      <c r="A36" s="34"/>
      <c r="B36" s="34"/>
      <c r="C36" s="34"/>
      <c r="D36" s="34"/>
      <c r="E36" s="34"/>
      <c r="F36" s="34"/>
      <c r="G36" s="34"/>
      <c r="H36" s="34"/>
      <c r="I36" s="34"/>
      <c r="J36" s="34"/>
    </row>
    <row r="37" spans="1:10" ht="69.75" customHeight="1">
      <c r="A37" s="52" t="s">
        <v>176</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K5"/>
    <mergeCell ref="A36:J36"/>
    <mergeCell ref="A37:J37"/>
    <mergeCell ref="A1:J1"/>
    <mergeCell ref="A2:J2"/>
    <mergeCell ref="A3:A4"/>
    <mergeCell ref="B3:D3"/>
    <mergeCell ref="E3:G3"/>
    <mergeCell ref="H3:H4"/>
    <mergeCell ref="I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23" sqref="A23"/>
    </sheetView>
  </sheetViews>
  <sheetFormatPr defaultColWidth="9.140625" defaultRowHeight="12.75"/>
  <cols>
    <col min="1" max="1" width="11.421875" style="0" customWidth="1"/>
    <col min="2" max="2" width="12.140625" style="0" customWidth="1"/>
    <col min="3" max="10" width="11.421875" style="0" customWidth="1"/>
  </cols>
  <sheetData>
    <row r="1" spans="1:10" ht="12" customHeight="1">
      <c r="A1" s="36" t="s">
        <v>396</v>
      </c>
      <c r="B1" s="36"/>
      <c r="C1" s="36"/>
      <c r="D1" s="36"/>
      <c r="E1" s="36"/>
      <c r="F1" s="36"/>
      <c r="G1" s="36"/>
      <c r="H1" s="36"/>
      <c r="I1" s="36"/>
      <c r="J1" s="2" t="s">
        <v>397</v>
      </c>
    </row>
    <row r="2" spans="1:10" ht="12" customHeight="1">
      <c r="A2" s="38" t="s">
        <v>177</v>
      </c>
      <c r="B2" s="38"/>
      <c r="C2" s="38"/>
      <c r="D2" s="38"/>
      <c r="E2" s="38"/>
      <c r="F2" s="38"/>
      <c r="G2" s="38"/>
      <c r="H2" s="38"/>
      <c r="I2" s="38"/>
      <c r="J2" s="1"/>
    </row>
    <row r="3" spans="1:10" ht="24" customHeight="1">
      <c r="A3" s="40" t="s">
        <v>53</v>
      </c>
      <c r="B3" s="42" t="s">
        <v>265</v>
      </c>
      <c r="C3" s="42" t="s">
        <v>266</v>
      </c>
      <c r="D3" s="44" t="s">
        <v>178</v>
      </c>
      <c r="E3" s="53"/>
      <c r="F3" s="45"/>
      <c r="G3" s="44" t="s">
        <v>179</v>
      </c>
      <c r="H3" s="53"/>
      <c r="I3" s="45"/>
      <c r="J3" s="50" t="s">
        <v>270</v>
      </c>
    </row>
    <row r="4" spans="1:10" ht="24" customHeight="1">
      <c r="A4" s="41"/>
      <c r="B4" s="43"/>
      <c r="C4" s="43"/>
      <c r="D4" s="10" t="s">
        <v>267</v>
      </c>
      <c r="E4" s="10" t="s">
        <v>268</v>
      </c>
      <c r="F4" s="10" t="s">
        <v>269</v>
      </c>
      <c r="G4" s="10" t="s">
        <v>167</v>
      </c>
      <c r="H4" s="10" t="s">
        <v>175</v>
      </c>
      <c r="I4" s="10" t="s">
        <v>58</v>
      </c>
      <c r="J4" s="51"/>
    </row>
    <row r="5" spans="1:10" ht="12" customHeight="1">
      <c r="A5" s="1"/>
      <c r="B5" s="34" t="str">
        <f>REPT("-",100)&amp;" Dollars "&amp;REPT("-",136)</f>
        <v>---------------------------------------------------------------------------------------------------- Dollars ----------------------------------------------------------------------------------------------------------------------------------------</v>
      </c>
      <c r="C5" s="34"/>
      <c r="D5" s="34"/>
      <c r="E5" s="34"/>
      <c r="F5" s="34"/>
      <c r="G5" s="34"/>
      <c r="H5" s="34"/>
      <c r="I5" s="34"/>
      <c r="J5" s="34"/>
    </row>
    <row r="6" ht="12" customHeight="1">
      <c r="A6" s="3" t="s">
        <v>398</v>
      </c>
    </row>
    <row r="7" spans="1:10" ht="12" customHeight="1">
      <c r="A7" s="2" t="str">
        <f>"Oct "&amp;RIGHT(A6,4)-1</f>
        <v>Oct 2010</v>
      </c>
      <c r="B7" s="11">
        <v>10392089.8214</v>
      </c>
      <c r="C7" s="11">
        <v>3650415.2219</v>
      </c>
      <c r="D7" s="11">
        <v>26139</v>
      </c>
      <c r="E7" s="11">
        <v>0</v>
      </c>
      <c r="F7" s="11">
        <v>26139</v>
      </c>
      <c r="G7" s="11">
        <v>3676554.2219</v>
      </c>
      <c r="H7" s="11">
        <f aca="true" t="shared" si="0" ref="H7:H20">IF(ISBLANK(E7),"",E7)</f>
        <v>0</v>
      </c>
      <c r="I7" s="11">
        <v>3676554.2219</v>
      </c>
      <c r="J7" s="11" t="s">
        <v>399</v>
      </c>
    </row>
    <row r="8" spans="1:10" ht="12" customHeight="1">
      <c r="A8" s="2" t="str">
        <f>"Nov "&amp;RIGHT(A6,4)-1</f>
        <v>Nov 2010</v>
      </c>
      <c r="B8" s="11">
        <v>10470505.8104</v>
      </c>
      <c r="C8" s="11">
        <v>3755286.1519</v>
      </c>
      <c r="D8" s="11" t="s">
        <v>399</v>
      </c>
      <c r="E8" s="11" t="s">
        <v>399</v>
      </c>
      <c r="F8" s="11" t="s">
        <v>399</v>
      </c>
      <c r="G8" s="11">
        <v>3755286.1519</v>
      </c>
      <c r="H8" s="11" t="str">
        <f t="shared" si="0"/>
        <v>--</v>
      </c>
      <c r="I8" s="11">
        <v>3755286.1519</v>
      </c>
      <c r="J8" s="11" t="s">
        <v>399</v>
      </c>
    </row>
    <row r="9" spans="1:10" ht="12" customHeight="1">
      <c r="A9" s="2" t="str">
        <f>"Dec "&amp;RIGHT(A6,4)-1</f>
        <v>Dec 2010</v>
      </c>
      <c r="B9" s="11">
        <v>10371340.8132</v>
      </c>
      <c r="C9" s="11">
        <v>3651785.3273</v>
      </c>
      <c r="D9" s="11" t="s">
        <v>399</v>
      </c>
      <c r="E9" s="11" t="s">
        <v>399</v>
      </c>
      <c r="F9" s="11" t="s">
        <v>399</v>
      </c>
      <c r="G9" s="11">
        <v>3651785.3273</v>
      </c>
      <c r="H9" s="11" t="str">
        <f t="shared" si="0"/>
        <v>--</v>
      </c>
      <c r="I9" s="11">
        <v>3651785.3273</v>
      </c>
      <c r="J9" s="11" t="s">
        <v>399</v>
      </c>
    </row>
    <row r="10" spans="1:10" ht="12" customHeight="1">
      <c r="A10" s="2" t="str">
        <f>"Jan "&amp;RIGHT(A6,4)</f>
        <v>Jan 2011</v>
      </c>
      <c r="B10" s="11">
        <v>10713764.225</v>
      </c>
      <c r="C10" s="11">
        <v>3853358.1665</v>
      </c>
      <c r="D10" s="11" t="s">
        <v>399</v>
      </c>
      <c r="E10" s="11" t="s">
        <v>399</v>
      </c>
      <c r="F10" s="11" t="s">
        <v>399</v>
      </c>
      <c r="G10" s="11">
        <v>3853358.1665</v>
      </c>
      <c r="H10" s="11" t="str">
        <f t="shared" si="0"/>
        <v>--</v>
      </c>
      <c r="I10" s="11">
        <v>3853358.1665</v>
      </c>
      <c r="J10" s="11" t="s">
        <v>399</v>
      </c>
    </row>
    <row r="11" spans="1:10" ht="12" customHeight="1">
      <c r="A11" s="2" t="str">
        <f>"Feb "&amp;RIGHT(A6,4)</f>
        <v>Feb 2011</v>
      </c>
      <c r="B11" s="11">
        <v>11101190.5333</v>
      </c>
      <c r="C11" s="11">
        <v>3532502.9709</v>
      </c>
      <c r="D11" s="11" t="s">
        <v>399</v>
      </c>
      <c r="E11" s="11" t="s">
        <v>399</v>
      </c>
      <c r="F11" s="11" t="s">
        <v>399</v>
      </c>
      <c r="G11" s="11">
        <v>3532502.9709</v>
      </c>
      <c r="H11" s="11" t="str">
        <f t="shared" si="0"/>
        <v>--</v>
      </c>
      <c r="I11" s="11">
        <v>3532502.9709</v>
      </c>
      <c r="J11" s="11" t="s">
        <v>399</v>
      </c>
    </row>
    <row r="12" spans="1:10" ht="12" customHeight="1">
      <c r="A12" s="2" t="str">
        <f>"Mar "&amp;RIGHT(A6,4)</f>
        <v>Mar 2011</v>
      </c>
      <c r="B12" s="11">
        <v>12002082.9416</v>
      </c>
      <c r="C12" s="11">
        <v>3987877.9483</v>
      </c>
      <c r="D12" s="11" t="s">
        <v>399</v>
      </c>
      <c r="E12" s="11" t="s">
        <v>399</v>
      </c>
      <c r="F12" s="11" t="s">
        <v>399</v>
      </c>
      <c r="G12" s="11">
        <v>3987877.9483</v>
      </c>
      <c r="H12" s="11" t="str">
        <f t="shared" si="0"/>
        <v>--</v>
      </c>
      <c r="I12" s="11">
        <v>3987877.9483</v>
      </c>
      <c r="J12" s="11" t="s">
        <v>399</v>
      </c>
    </row>
    <row r="13" spans="1:10" ht="12" customHeight="1">
      <c r="A13" s="2" t="str">
        <f>"Apr "&amp;RIGHT(A6,4)</f>
        <v>Apr 2011</v>
      </c>
      <c r="B13" s="11">
        <v>11519548.8733</v>
      </c>
      <c r="C13" s="11">
        <v>3844845.3895</v>
      </c>
      <c r="D13" s="11" t="s">
        <v>399</v>
      </c>
      <c r="E13" s="11" t="s">
        <v>399</v>
      </c>
      <c r="F13" s="11" t="s">
        <v>399</v>
      </c>
      <c r="G13" s="11">
        <v>3844845.3895</v>
      </c>
      <c r="H13" s="11" t="str">
        <f t="shared" si="0"/>
        <v>--</v>
      </c>
      <c r="I13" s="11">
        <v>3844845.3895</v>
      </c>
      <c r="J13" s="11" t="s">
        <v>399</v>
      </c>
    </row>
    <row r="14" spans="1:10" ht="12" customHeight="1">
      <c r="A14" s="2" t="str">
        <f>"May "&amp;RIGHT(A6,4)</f>
        <v>May 2011</v>
      </c>
      <c r="B14" s="11">
        <v>11694887.4334</v>
      </c>
      <c r="C14" s="11">
        <v>3892792.4377</v>
      </c>
      <c r="D14" s="11" t="s">
        <v>399</v>
      </c>
      <c r="E14" s="11" t="s">
        <v>399</v>
      </c>
      <c r="F14" s="11" t="s">
        <v>399</v>
      </c>
      <c r="G14" s="11">
        <v>3892792.4377</v>
      </c>
      <c r="H14" s="11" t="str">
        <f t="shared" si="0"/>
        <v>--</v>
      </c>
      <c r="I14" s="11">
        <v>3892792.4377</v>
      </c>
      <c r="J14" s="11" t="s">
        <v>399</v>
      </c>
    </row>
    <row r="15" spans="1:10" ht="12" customHeight="1">
      <c r="A15" s="2" t="str">
        <f>"Jun "&amp;RIGHT(A6,4)</f>
        <v>Jun 2011</v>
      </c>
      <c r="B15" s="11">
        <v>11671221.0061</v>
      </c>
      <c r="C15" s="11">
        <v>4071911.5174</v>
      </c>
      <c r="D15" s="11" t="s">
        <v>399</v>
      </c>
      <c r="E15" s="11" t="s">
        <v>399</v>
      </c>
      <c r="F15" s="11" t="s">
        <v>399</v>
      </c>
      <c r="G15" s="11">
        <v>4071911.5174</v>
      </c>
      <c r="H15" s="11" t="str">
        <f t="shared" si="0"/>
        <v>--</v>
      </c>
      <c r="I15" s="11">
        <v>4071911.5174</v>
      </c>
      <c r="J15" s="11" t="s">
        <v>399</v>
      </c>
    </row>
    <row r="16" spans="1:10" ht="12" customHeight="1">
      <c r="A16" s="2" t="str">
        <f>"Jul "&amp;RIGHT(A6,4)</f>
        <v>Jul 2011</v>
      </c>
      <c r="B16" s="11">
        <v>13571284.3101</v>
      </c>
      <c r="C16" s="11">
        <v>4317241.391</v>
      </c>
      <c r="D16" s="11">
        <v>386386.8</v>
      </c>
      <c r="E16" s="11">
        <v>0</v>
      </c>
      <c r="F16" s="11">
        <v>386386.8</v>
      </c>
      <c r="G16" s="11">
        <v>4703628.191</v>
      </c>
      <c r="H16" s="11">
        <f t="shared" si="0"/>
        <v>0</v>
      </c>
      <c r="I16" s="11">
        <v>4703628.191</v>
      </c>
      <c r="J16" s="11" t="s">
        <v>399</v>
      </c>
    </row>
    <row r="17" spans="1:10" ht="12" customHeight="1">
      <c r="A17" s="2" t="str">
        <f>"Aug "&amp;RIGHT(A6,4)</f>
        <v>Aug 2011</v>
      </c>
      <c r="B17" s="11">
        <v>13964183.4857</v>
      </c>
      <c r="C17" s="11">
        <v>4342661.4085</v>
      </c>
      <c r="D17" s="11">
        <v>610232.42</v>
      </c>
      <c r="E17" s="11">
        <v>0</v>
      </c>
      <c r="F17" s="11">
        <v>610232.42</v>
      </c>
      <c r="G17" s="11">
        <v>4952893.8285</v>
      </c>
      <c r="H17" s="11">
        <f t="shared" si="0"/>
        <v>0</v>
      </c>
      <c r="I17" s="11">
        <v>4952893.8285</v>
      </c>
      <c r="J17" s="11" t="s">
        <v>399</v>
      </c>
    </row>
    <row r="18" spans="1:10" ht="12" customHeight="1">
      <c r="A18" s="2" t="str">
        <f>"Sep "&amp;RIGHT(A6,4)</f>
        <v>Sep 2011</v>
      </c>
      <c r="B18" s="11">
        <v>11087895.7296</v>
      </c>
      <c r="C18" s="11">
        <v>4467649.0723</v>
      </c>
      <c r="D18" s="11">
        <v>546948.04</v>
      </c>
      <c r="E18" s="11">
        <v>0</v>
      </c>
      <c r="F18" s="11">
        <v>546948.04</v>
      </c>
      <c r="G18" s="11">
        <v>5014597.1123</v>
      </c>
      <c r="H18" s="11">
        <f t="shared" si="0"/>
        <v>0</v>
      </c>
      <c r="I18" s="11">
        <v>5014597.1123</v>
      </c>
      <c r="J18" s="11" t="s">
        <v>399</v>
      </c>
    </row>
    <row r="19" spans="1:10" ht="12" customHeight="1">
      <c r="A19" s="12" t="s">
        <v>58</v>
      </c>
      <c r="B19" s="13">
        <v>138559994.9831</v>
      </c>
      <c r="C19" s="13">
        <v>47368327.0032</v>
      </c>
      <c r="D19" s="13">
        <v>1569706.26</v>
      </c>
      <c r="E19" s="13">
        <v>0</v>
      </c>
      <c r="F19" s="13">
        <v>1569706.26</v>
      </c>
      <c r="G19" s="13">
        <v>48938033.2632</v>
      </c>
      <c r="H19" s="13">
        <f t="shared" si="0"/>
        <v>0</v>
      </c>
      <c r="I19" s="13">
        <v>48938033.2632</v>
      </c>
      <c r="J19" s="13" t="s">
        <v>399</v>
      </c>
    </row>
    <row r="20" spans="1:10" ht="12" customHeight="1">
      <c r="A20" s="14" t="s">
        <v>400</v>
      </c>
      <c r="B20" s="15">
        <v>20862595.6318</v>
      </c>
      <c r="C20" s="15">
        <v>7405701.3738</v>
      </c>
      <c r="D20" s="15">
        <v>26139</v>
      </c>
      <c r="E20" s="15">
        <v>0</v>
      </c>
      <c r="F20" s="15">
        <v>26139</v>
      </c>
      <c r="G20" s="15">
        <v>7431840.3738</v>
      </c>
      <c r="H20" s="15">
        <f t="shared" si="0"/>
        <v>0</v>
      </c>
      <c r="I20" s="15">
        <v>7431840.3738</v>
      </c>
      <c r="J20" s="15" t="s">
        <v>399</v>
      </c>
    </row>
    <row r="21" ht="12" customHeight="1">
      <c r="A21" s="3" t="str">
        <f>"FY "&amp;RIGHT(A6,4)+1</f>
        <v>FY 2012</v>
      </c>
    </row>
    <row r="22" spans="1:10" ht="12" customHeight="1">
      <c r="A22" s="2" t="str">
        <f>"Oct "&amp;RIGHT(A6,4)</f>
        <v>Oct 2011</v>
      </c>
      <c r="B22" s="11">
        <v>10846307.8428</v>
      </c>
      <c r="C22" s="11">
        <v>4414744.4531</v>
      </c>
      <c r="D22" s="11">
        <v>353433.6</v>
      </c>
      <c r="E22" s="11">
        <v>0</v>
      </c>
      <c r="F22" s="11">
        <v>353433.6</v>
      </c>
      <c r="G22" s="11">
        <v>4768178.0531</v>
      </c>
      <c r="H22" s="11">
        <f aca="true" t="shared" si="1" ref="H22:H35">IF(ISBLANK(E22),"",E22)</f>
        <v>0</v>
      </c>
      <c r="I22" s="11">
        <v>4768178.0531</v>
      </c>
      <c r="J22" s="11" t="s">
        <v>399</v>
      </c>
    </row>
    <row r="23" spans="1:10" ht="12" customHeight="1">
      <c r="A23" s="2" t="str">
        <f>"Nov "&amp;RIGHT(A6,4)</f>
        <v>Nov 2011</v>
      </c>
      <c r="B23" s="11">
        <v>11158877.3792</v>
      </c>
      <c r="C23" s="11">
        <v>4584281.1747</v>
      </c>
      <c r="D23" s="11">
        <v>462020</v>
      </c>
      <c r="E23" s="11">
        <v>0</v>
      </c>
      <c r="F23" s="11">
        <v>462020</v>
      </c>
      <c r="G23" s="11">
        <v>5046301.1747</v>
      </c>
      <c r="H23" s="11">
        <f t="shared" si="1"/>
        <v>0</v>
      </c>
      <c r="I23" s="11">
        <v>5046301.1747</v>
      </c>
      <c r="J23" s="11" t="s">
        <v>399</v>
      </c>
    </row>
    <row r="24" spans="1:10" ht="12" customHeight="1">
      <c r="A24" s="2" t="str">
        <f>"Dec "&amp;RIGHT(A6,4)</f>
        <v>Dec 2011</v>
      </c>
      <c r="B24" s="11" t="s">
        <v>399</v>
      </c>
      <c r="C24" s="11" t="s">
        <v>399</v>
      </c>
      <c r="D24" s="11" t="s">
        <v>399</v>
      </c>
      <c r="E24" s="11" t="s">
        <v>399</v>
      </c>
      <c r="F24" s="11" t="s">
        <v>399</v>
      </c>
      <c r="G24" s="11" t="s">
        <v>399</v>
      </c>
      <c r="H24" s="11" t="str">
        <f t="shared" si="1"/>
        <v>--</v>
      </c>
      <c r="I24" s="11" t="s">
        <v>399</v>
      </c>
      <c r="J24" s="11" t="s">
        <v>399</v>
      </c>
    </row>
    <row r="25" spans="1:10" ht="12" customHeight="1">
      <c r="A25" s="2" t="str">
        <f>"Jan "&amp;RIGHT(A6,4)+1</f>
        <v>Jan 2012</v>
      </c>
      <c r="B25" s="11" t="s">
        <v>399</v>
      </c>
      <c r="C25" s="11" t="s">
        <v>399</v>
      </c>
      <c r="D25" s="11" t="s">
        <v>399</v>
      </c>
      <c r="E25" s="11" t="s">
        <v>399</v>
      </c>
      <c r="F25" s="11" t="s">
        <v>399</v>
      </c>
      <c r="G25" s="11" t="s">
        <v>399</v>
      </c>
      <c r="H25" s="11" t="str">
        <f t="shared" si="1"/>
        <v>--</v>
      </c>
      <c r="I25" s="11" t="s">
        <v>399</v>
      </c>
      <c r="J25" s="11" t="s">
        <v>399</v>
      </c>
    </row>
    <row r="26" spans="1:10" ht="12" customHeight="1">
      <c r="A26" s="2" t="str">
        <f>"Feb "&amp;RIGHT(A6,4)+1</f>
        <v>Feb 2012</v>
      </c>
      <c r="B26" s="11" t="s">
        <v>399</v>
      </c>
      <c r="C26" s="11" t="s">
        <v>399</v>
      </c>
      <c r="D26" s="11" t="s">
        <v>399</v>
      </c>
      <c r="E26" s="11" t="s">
        <v>399</v>
      </c>
      <c r="F26" s="11" t="s">
        <v>399</v>
      </c>
      <c r="G26" s="11" t="s">
        <v>399</v>
      </c>
      <c r="H26" s="11" t="str">
        <f t="shared" si="1"/>
        <v>--</v>
      </c>
      <c r="I26" s="11" t="s">
        <v>399</v>
      </c>
      <c r="J26" s="11" t="s">
        <v>399</v>
      </c>
    </row>
    <row r="27" spans="1:10" ht="12" customHeight="1">
      <c r="A27" s="2" t="str">
        <f>"Mar "&amp;RIGHT(A6,4)+1</f>
        <v>Mar 2012</v>
      </c>
      <c r="B27" s="11" t="s">
        <v>399</v>
      </c>
      <c r="C27" s="11" t="s">
        <v>399</v>
      </c>
      <c r="D27" s="11" t="s">
        <v>399</v>
      </c>
      <c r="E27" s="11" t="s">
        <v>399</v>
      </c>
      <c r="F27" s="11" t="s">
        <v>399</v>
      </c>
      <c r="G27" s="11" t="s">
        <v>399</v>
      </c>
      <c r="H27" s="11" t="str">
        <f t="shared" si="1"/>
        <v>--</v>
      </c>
      <c r="I27" s="11" t="s">
        <v>399</v>
      </c>
      <c r="J27" s="11" t="s">
        <v>399</v>
      </c>
    </row>
    <row r="28" spans="1:10" ht="12" customHeight="1">
      <c r="A28" s="2" t="str">
        <f>"Apr "&amp;RIGHT(A6,4)+1</f>
        <v>Apr 2012</v>
      </c>
      <c r="B28" s="11" t="s">
        <v>399</v>
      </c>
      <c r="C28" s="11" t="s">
        <v>399</v>
      </c>
      <c r="D28" s="11" t="s">
        <v>399</v>
      </c>
      <c r="E28" s="11" t="s">
        <v>399</v>
      </c>
      <c r="F28" s="11" t="s">
        <v>399</v>
      </c>
      <c r="G28" s="11" t="s">
        <v>399</v>
      </c>
      <c r="H28" s="11" t="str">
        <f t="shared" si="1"/>
        <v>--</v>
      </c>
      <c r="I28" s="11" t="s">
        <v>399</v>
      </c>
      <c r="J28" s="11" t="s">
        <v>399</v>
      </c>
    </row>
    <row r="29" spans="1:10" ht="12" customHeight="1">
      <c r="A29" s="2" t="str">
        <f>"May "&amp;RIGHT(A6,4)+1</f>
        <v>May 2012</v>
      </c>
      <c r="B29" s="11" t="s">
        <v>399</v>
      </c>
      <c r="C29" s="11" t="s">
        <v>399</v>
      </c>
      <c r="D29" s="11" t="s">
        <v>399</v>
      </c>
      <c r="E29" s="11" t="s">
        <v>399</v>
      </c>
      <c r="F29" s="11" t="s">
        <v>399</v>
      </c>
      <c r="G29" s="11" t="s">
        <v>399</v>
      </c>
      <c r="H29" s="11" t="str">
        <f t="shared" si="1"/>
        <v>--</v>
      </c>
      <c r="I29" s="11" t="s">
        <v>399</v>
      </c>
      <c r="J29" s="11" t="s">
        <v>399</v>
      </c>
    </row>
    <row r="30" spans="1:10" ht="12" customHeight="1">
      <c r="A30" s="2" t="str">
        <f>"Jun "&amp;RIGHT(A6,4)+1</f>
        <v>Jun 2012</v>
      </c>
      <c r="B30" s="11" t="s">
        <v>399</v>
      </c>
      <c r="C30" s="11" t="s">
        <v>399</v>
      </c>
      <c r="D30" s="11" t="s">
        <v>399</v>
      </c>
      <c r="E30" s="11" t="s">
        <v>399</v>
      </c>
      <c r="F30" s="11" t="s">
        <v>399</v>
      </c>
      <c r="G30" s="11" t="s">
        <v>399</v>
      </c>
      <c r="H30" s="11" t="str">
        <f t="shared" si="1"/>
        <v>--</v>
      </c>
      <c r="I30" s="11" t="s">
        <v>399</v>
      </c>
      <c r="J30" s="11" t="s">
        <v>399</v>
      </c>
    </row>
    <row r="31" spans="1:10" ht="12" customHeight="1">
      <c r="A31" s="2" t="str">
        <f>"Jul "&amp;RIGHT(A6,4)+1</f>
        <v>Jul 2012</v>
      </c>
      <c r="B31" s="11" t="s">
        <v>399</v>
      </c>
      <c r="C31" s="11" t="s">
        <v>399</v>
      </c>
      <c r="D31" s="11" t="s">
        <v>399</v>
      </c>
      <c r="E31" s="11" t="s">
        <v>399</v>
      </c>
      <c r="F31" s="11" t="s">
        <v>399</v>
      </c>
      <c r="G31" s="11" t="s">
        <v>399</v>
      </c>
      <c r="H31" s="11" t="str">
        <f t="shared" si="1"/>
        <v>--</v>
      </c>
      <c r="I31" s="11" t="s">
        <v>399</v>
      </c>
      <c r="J31" s="11" t="s">
        <v>399</v>
      </c>
    </row>
    <row r="32" spans="1:10" ht="12" customHeight="1">
      <c r="A32" s="2" t="str">
        <f>"Aug "&amp;RIGHT(A6,4)+1</f>
        <v>Aug 2012</v>
      </c>
      <c r="B32" s="11" t="s">
        <v>399</v>
      </c>
      <c r="C32" s="11" t="s">
        <v>399</v>
      </c>
      <c r="D32" s="11" t="s">
        <v>399</v>
      </c>
      <c r="E32" s="11" t="s">
        <v>399</v>
      </c>
      <c r="F32" s="11" t="s">
        <v>399</v>
      </c>
      <c r="G32" s="11" t="s">
        <v>399</v>
      </c>
      <c r="H32" s="11" t="str">
        <f t="shared" si="1"/>
        <v>--</v>
      </c>
      <c r="I32" s="11" t="s">
        <v>399</v>
      </c>
      <c r="J32" s="11" t="s">
        <v>399</v>
      </c>
    </row>
    <row r="33" spans="1:10" ht="12" customHeight="1">
      <c r="A33" s="2" t="str">
        <f>"Sep "&amp;RIGHT(A6,4)+1</f>
        <v>Sep 2012</v>
      </c>
      <c r="B33" s="11" t="s">
        <v>399</v>
      </c>
      <c r="C33" s="11" t="s">
        <v>399</v>
      </c>
      <c r="D33" s="11" t="s">
        <v>399</v>
      </c>
      <c r="E33" s="11" t="s">
        <v>399</v>
      </c>
      <c r="F33" s="11" t="s">
        <v>399</v>
      </c>
      <c r="G33" s="11" t="s">
        <v>399</v>
      </c>
      <c r="H33" s="11" t="str">
        <f t="shared" si="1"/>
        <v>--</v>
      </c>
      <c r="I33" s="11" t="s">
        <v>399</v>
      </c>
      <c r="J33" s="11" t="s">
        <v>399</v>
      </c>
    </row>
    <row r="34" spans="1:10" ht="12" customHeight="1">
      <c r="A34" s="12" t="s">
        <v>58</v>
      </c>
      <c r="B34" s="13">
        <v>22005185.222</v>
      </c>
      <c r="C34" s="13">
        <v>8999025.6278</v>
      </c>
      <c r="D34" s="13">
        <v>815453.6</v>
      </c>
      <c r="E34" s="13">
        <v>0</v>
      </c>
      <c r="F34" s="13">
        <v>815453.6</v>
      </c>
      <c r="G34" s="13">
        <v>9814479.2278</v>
      </c>
      <c r="H34" s="13">
        <f t="shared" si="1"/>
        <v>0</v>
      </c>
      <c r="I34" s="13">
        <v>9814479.2278</v>
      </c>
      <c r="J34" s="13" t="s">
        <v>399</v>
      </c>
    </row>
    <row r="35" spans="1:10" ht="12" customHeight="1">
      <c r="A35" s="14" t="str">
        <f>"Total "&amp;MID(A20,7,LEN(A20)-13)&amp;" Months"</f>
        <v>Total 2 Months</v>
      </c>
      <c r="B35" s="15">
        <v>22005185.222</v>
      </c>
      <c r="C35" s="15">
        <v>8999025.6278</v>
      </c>
      <c r="D35" s="15">
        <v>815453.6</v>
      </c>
      <c r="E35" s="15">
        <v>0</v>
      </c>
      <c r="F35" s="15">
        <v>815453.6</v>
      </c>
      <c r="G35" s="15">
        <v>9814479.2278</v>
      </c>
      <c r="H35" s="15">
        <f t="shared" si="1"/>
        <v>0</v>
      </c>
      <c r="I35" s="15">
        <v>9814479.2278</v>
      </c>
      <c r="J35" s="15" t="s">
        <v>399</v>
      </c>
    </row>
    <row r="36" spans="1:10" ht="12" customHeight="1">
      <c r="A36" s="34"/>
      <c r="B36" s="34"/>
      <c r="C36" s="34"/>
      <c r="D36" s="34"/>
      <c r="E36" s="34"/>
      <c r="F36" s="34"/>
      <c r="G36" s="34"/>
      <c r="H36" s="34"/>
      <c r="I36" s="34"/>
      <c r="J36" s="34"/>
    </row>
    <row r="37" spans="1:10" ht="69.75" customHeight="1">
      <c r="A37" s="52" t="s">
        <v>180</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F3"/>
    <mergeCell ref="G3:I3"/>
    <mergeCell ref="J3:J4"/>
    <mergeCell ref="B5:J5"/>
    <mergeCell ref="A36:J36"/>
    <mergeCell ref="A37:J37"/>
    <mergeCell ref="A1:I1"/>
    <mergeCell ref="A2:I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23" sqref="A23"/>
    </sheetView>
  </sheetViews>
  <sheetFormatPr defaultColWidth="9.140625" defaultRowHeight="12.75"/>
  <cols>
    <col min="1" max="1" width="12.140625" style="0" customWidth="1"/>
    <col min="2" max="9" width="11.421875" style="0" customWidth="1"/>
  </cols>
  <sheetData>
    <row r="1" spans="1:9" ht="12" customHeight="1">
      <c r="A1" s="36" t="s">
        <v>396</v>
      </c>
      <c r="B1" s="36"/>
      <c r="C1" s="36"/>
      <c r="D1" s="36"/>
      <c r="E1" s="36"/>
      <c r="F1" s="36"/>
      <c r="G1" s="36"/>
      <c r="H1" s="36"/>
      <c r="I1" s="2" t="s">
        <v>397</v>
      </c>
    </row>
    <row r="2" spans="1:9" ht="12" customHeight="1">
      <c r="A2" s="38" t="s">
        <v>181</v>
      </c>
      <c r="B2" s="38"/>
      <c r="C2" s="38"/>
      <c r="D2" s="38"/>
      <c r="E2" s="38"/>
      <c r="F2" s="38"/>
      <c r="G2" s="38"/>
      <c r="H2" s="38"/>
      <c r="I2" s="1"/>
    </row>
    <row r="3" spans="1:9" ht="24" customHeight="1">
      <c r="A3" s="40" t="s">
        <v>53</v>
      </c>
      <c r="B3" s="42" t="s">
        <v>272</v>
      </c>
      <c r="C3" s="44" t="s">
        <v>182</v>
      </c>
      <c r="D3" s="53"/>
      <c r="E3" s="45"/>
      <c r="F3" s="44" t="s">
        <v>271</v>
      </c>
      <c r="G3" s="53"/>
      <c r="H3" s="45"/>
      <c r="I3" s="50" t="s">
        <v>273</v>
      </c>
    </row>
    <row r="4" spans="1:9" ht="24" customHeight="1">
      <c r="A4" s="41"/>
      <c r="B4" s="43"/>
      <c r="C4" s="10" t="s">
        <v>167</v>
      </c>
      <c r="D4" s="10" t="s">
        <v>175</v>
      </c>
      <c r="E4" s="10" t="s">
        <v>58</v>
      </c>
      <c r="F4" s="10" t="s">
        <v>153</v>
      </c>
      <c r="G4" s="10" t="s">
        <v>183</v>
      </c>
      <c r="H4" s="10" t="s">
        <v>58</v>
      </c>
      <c r="I4" s="51"/>
    </row>
    <row r="5" spans="1:9" ht="12" customHeight="1">
      <c r="A5" s="1"/>
      <c r="B5" s="34" t="str">
        <f>REPT("-",88)&amp;" Dollars "&amp;REPT("-",148)</f>
        <v>---------------------------------------------------------------------------------------- Dollars ----------------------------------------------------------------------------------------------------------------------------------------------------</v>
      </c>
      <c r="C5" s="34"/>
      <c r="D5" s="34"/>
      <c r="E5" s="34"/>
      <c r="F5" s="34"/>
      <c r="G5" s="34"/>
      <c r="H5" s="34"/>
      <c r="I5" s="34"/>
    </row>
    <row r="6" ht="12" customHeight="1">
      <c r="A6" s="3" t="s">
        <v>398</v>
      </c>
    </row>
    <row r="7" spans="1:9" ht="12" customHeight="1">
      <c r="A7" s="2" t="str">
        <f>"Oct "&amp;RIGHT(A6,4)-1</f>
        <v>Oct 2010</v>
      </c>
      <c r="B7" s="11" t="s">
        <v>399</v>
      </c>
      <c r="C7" s="11">
        <v>138611142.0433</v>
      </c>
      <c r="D7" s="11">
        <v>1288499.6025</v>
      </c>
      <c r="E7" s="11">
        <v>139899641.6458</v>
      </c>
      <c r="F7" s="11" t="s">
        <v>399</v>
      </c>
      <c r="G7" s="11" t="s">
        <v>399</v>
      </c>
      <c r="H7" s="11" t="s">
        <v>399</v>
      </c>
      <c r="I7" s="11">
        <v>139899641.6458</v>
      </c>
    </row>
    <row r="8" spans="1:9" ht="12" customHeight="1">
      <c r="A8" s="2" t="str">
        <f>"Nov "&amp;RIGHT(A6,4)-1</f>
        <v>Nov 2010</v>
      </c>
      <c r="B8" s="11" t="s">
        <v>399</v>
      </c>
      <c r="C8" s="11">
        <v>131204401.9623</v>
      </c>
      <c r="D8" s="11">
        <v>1269096.66</v>
      </c>
      <c r="E8" s="11">
        <v>132473498.6223</v>
      </c>
      <c r="F8" s="11" t="s">
        <v>399</v>
      </c>
      <c r="G8" s="11" t="s">
        <v>399</v>
      </c>
      <c r="H8" s="11" t="s">
        <v>399</v>
      </c>
      <c r="I8" s="11">
        <v>132473498.6223</v>
      </c>
    </row>
    <row r="9" spans="1:9" ht="12" customHeight="1">
      <c r="A9" s="2" t="str">
        <f>"Dec "&amp;RIGHT(A6,4)-1</f>
        <v>Dec 2010</v>
      </c>
      <c r="B9" s="11" t="s">
        <v>399</v>
      </c>
      <c r="C9" s="11">
        <v>71938210.1405</v>
      </c>
      <c r="D9" s="11">
        <v>19845775.0325</v>
      </c>
      <c r="E9" s="11">
        <v>91783985.173</v>
      </c>
      <c r="F9" s="11" t="s">
        <v>399</v>
      </c>
      <c r="G9" s="11" t="s">
        <v>399</v>
      </c>
      <c r="H9" s="11" t="s">
        <v>399</v>
      </c>
      <c r="I9" s="11">
        <v>91783985.173</v>
      </c>
    </row>
    <row r="10" spans="1:9" ht="12" customHeight="1">
      <c r="A10" s="2" t="str">
        <f>"Jan "&amp;RIGHT(A6,4)</f>
        <v>Jan 2011</v>
      </c>
      <c r="B10" s="11" t="s">
        <v>399</v>
      </c>
      <c r="C10" s="11">
        <v>88595444.3915</v>
      </c>
      <c r="D10" s="11">
        <v>1137787.155</v>
      </c>
      <c r="E10" s="11">
        <v>89733231.5465</v>
      </c>
      <c r="F10" s="11" t="s">
        <v>399</v>
      </c>
      <c r="G10" s="11" t="s">
        <v>399</v>
      </c>
      <c r="H10" s="11" t="s">
        <v>399</v>
      </c>
      <c r="I10" s="11">
        <v>89733231.5465</v>
      </c>
    </row>
    <row r="11" spans="1:9" ht="12" customHeight="1">
      <c r="A11" s="2" t="str">
        <f>"Feb "&amp;RIGHT(A6,4)</f>
        <v>Feb 2011</v>
      </c>
      <c r="B11" s="11" t="s">
        <v>399</v>
      </c>
      <c r="C11" s="11">
        <v>92121939.5042</v>
      </c>
      <c r="D11" s="11">
        <v>1015199.5275</v>
      </c>
      <c r="E11" s="11">
        <v>93137139.0317</v>
      </c>
      <c r="F11" s="11" t="s">
        <v>399</v>
      </c>
      <c r="G11" s="11" t="s">
        <v>399</v>
      </c>
      <c r="H11" s="11" t="s">
        <v>399</v>
      </c>
      <c r="I11" s="11">
        <v>93137139.0317</v>
      </c>
    </row>
    <row r="12" spans="1:9" ht="12" customHeight="1">
      <c r="A12" s="2" t="str">
        <f>"Mar "&amp;RIGHT(A6,4)</f>
        <v>Mar 2011</v>
      </c>
      <c r="B12" s="11" t="s">
        <v>399</v>
      </c>
      <c r="C12" s="11">
        <v>114592893.8899</v>
      </c>
      <c r="D12" s="11">
        <v>31450189.8875</v>
      </c>
      <c r="E12" s="11">
        <v>146043083.7774</v>
      </c>
      <c r="F12" s="11" t="s">
        <v>399</v>
      </c>
      <c r="G12" s="11" t="s">
        <v>399</v>
      </c>
      <c r="H12" s="11" t="s">
        <v>399</v>
      </c>
      <c r="I12" s="11">
        <v>146043083.7774</v>
      </c>
    </row>
    <row r="13" spans="1:9" ht="12" customHeight="1">
      <c r="A13" s="2" t="str">
        <f>"Apr "&amp;RIGHT(A6,4)</f>
        <v>Apr 2011</v>
      </c>
      <c r="B13" s="11" t="s">
        <v>399</v>
      </c>
      <c r="C13" s="11">
        <v>72467154.2628</v>
      </c>
      <c r="D13" s="11">
        <v>1332098.46</v>
      </c>
      <c r="E13" s="11">
        <v>73799252.7228</v>
      </c>
      <c r="F13" s="11" t="s">
        <v>399</v>
      </c>
      <c r="G13" s="11" t="s">
        <v>399</v>
      </c>
      <c r="H13" s="11" t="s">
        <v>399</v>
      </c>
      <c r="I13" s="11">
        <v>73799252.7228</v>
      </c>
    </row>
    <row r="14" spans="1:9" ht="12" customHeight="1">
      <c r="A14" s="2" t="str">
        <f>"May "&amp;RIGHT(A6,4)</f>
        <v>May 2011</v>
      </c>
      <c r="B14" s="11" t="s">
        <v>399</v>
      </c>
      <c r="C14" s="11">
        <v>39089584.8711</v>
      </c>
      <c r="D14" s="11">
        <v>1085980.9725</v>
      </c>
      <c r="E14" s="11">
        <v>40175565.8436</v>
      </c>
      <c r="F14" s="11" t="s">
        <v>399</v>
      </c>
      <c r="G14" s="11" t="s">
        <v>399</v>
      </c>
      <c r="H14" s="11" t="s">
        <v>399</v>
      </c>
      <c r="I14" s="11">
        <v>40175565.8436</v>
      </c>
    </row>
    <row r="15" spans="1:9" ht="12" customHeight="1">
      <c r="A15" s="2" t="str">
        <f>"Jun "&amp;RIGHT(A6,4)</f>
        <v>Jun 2011</v>
      </c>
      <c r="B15" s="11" t="s">
        <v>399</v>
      </c>
      <c r="C15" s="11">
        <v>36681391.5235</v>
      </c>
      <c r="D15" s="11">
        <v>24117020.4325</v>
      </c>
      <c r="E15" s="11">
        <v>60798411.956</v>
      </c>
      <c r="F15" s="11" t="s">
        <v>399</v>
      </c>
      <c r="G15" s="11" t="s">
        <v>399</v>
      </c>
      <c r="H15" s="11" t="s">
        <v>399</v>
      </c>
      <c r="I15" s="11">
        <v>60798411.956</v>
      </c>
    </row>
    <row r="16" spans="1:9" ht="12" customHeight="1">
      <c r="A16" s="2" t="str">
        <f>"Jul "&amp;RIGHT(A6,4)</f>
        <v>Jul 2011</v>
      </c>
      <c r="B16" s="11" t="s">
        <v>399</v>
      </c>
      <c r="C16" s="11">
        <v>96576461.4711</v>
      </c>
      <c r="D16" s="11">
        <v>6727.955</v>
      </c>
      <c r="E16" s="11">
        <v>96583189.4261</v>
      </c>
      <c r="F16" s="11" t="s">
        <v>399</v>
      </c>
      <c r="G16" s="11" t="s">
        <v>399</v>
      </c>
      <c r="H16" s="11" t="s">
        <v>399</v>
      </c>
      <c r="I16" s="11">
        <v>96583189.4261</v>
      </c>
    </row>
    <row r="17" spans="1:9" ht="12" customHeight="1">
      <c r="A17" s="2" t="str">
        <f>"Aug "&amp;RIGHT(A6,4)</f>
        <v>Aug 2011</v>
      </c>
      <c r="B17" s="11" t="s">
        <v>399</v>
      </c>
      <c r="C17" s="11">
        <v>130086284.3542</v>
      </c>
      <c r="D17" s="11">
        <v>769486.6575</v>
      </c>
      <c r="E17" s="11">
        <v>130855771.0117</v>
      </c>
      <c r="F17" s="11" t="s">
        <v>399</v>
      </c>
      <c r="G17" s="11" t="s">
        <v>399</v>
      </c>
      <c r="H17" s="11" t="s">
        <v>399</v>
      </c>
      <c r="I17" s="11">
        <v>130855771.0117</v>
      </c>
    </row>
    <row r="18" spans="1:9" ht="12" customHeight="1">
      <c r="A18" s="2" t="str">
        <f>"Sep "&amp;RIGHT(A6,4)</f>
        <v>Sep 2011</v>
      </c>
      <c r="B18" s="11" t="s">
        <v>399</v>
      </c>
      <c r="C18" s="11">
        <v>202939349.3619</v>
      </c>
      <c r="D18" s="11">
        <v>23224075.49</v>
      </c>
      <c r="E18" s="11">
        <v>226163424.8519</v>
      </c>
      <c r="F18" s="11" t="s">
        <v>399</v>
      </c>
      <c r="G18" s="11" t="s">
        <v>399</v>
      </c>
      <c r="H18" s="11" t="s">
        <v>399</v>
      </c>
      <c r="I18" s="11">
        <v>226163424.8519</v>
      </c>
    </row>
    <row r="19" spans="1:9" ht="12" customHeight="1">
      <c r="A19" s="12" t="s">
        <v>58</v>
      </c>
      <c r="B19" s="13" t="s">
        <v>399</v>
      </c>
      <c r="C19" s="13">
        <v>1214904257.7763</v>
      </c>
      <c r="D19" s="13">
        <v>106541937.8325</v>
      </c>
      <c r="E19" s="13">
        <v>1321446195.6088</v>
      </c>
      <c r="F19" s="13" t="s">
        <v>399</v>
      </c>
      <c r="G19" s="13" t="s">
        <v>399</v>
      </c>
      <c r="H19" s="13" t="s">
        <v>399</v>
      </c>
      <c r="I19" s="13">
        <v>1321446195.6088</v>
      </c>
    </row>
    <row r="20" spans="1:9" ht="12" customHeight="1">
      <c r="A20" s="14" t="s">
        <v>400</v>
      </c>
      <c r="B20" s="15" t="s">
        <v>399</v>
      </c>
      <c r="C20" s="15">
        <v>269815544.0056</v>
      </c>
      <c r="D20" s="15">
        <v>2557596.2625</v>
      </c>
      <c r="E20" s="15">
        <v>272373140.2681</v>
      </c>
      <c r="F20" s="15" t="s">
        <v>399</v>
      </c>
      <c r="G20" s="15" t="s">
        <v>399</v>
      </c>
      <c r="H20" s="15" t="s">
        <v>399</v>
      </c>
      <c r="I20" s="15">
        <v>272373140.2681</v>
      </c>
    </row>
    <row r="21" ht="12" customHeight="1">
      <c r="A21" s="3" t="str">
        <f>"FY "&amp;RIGHT(A6,4)+1</f>
        <v>FY 2012</v>
      </c>
    </row>
    <row r="22" spans="1:9" ht="12" customHeight="1">
      <c r="A22" s="2" t="str">
        <f>"Oct "&amp;RIGHT(A6,4)</f>
        <v>Oct 2011</v>
      </c>
      <c r="B22" s="11" t="s">
        <v>399</v>
      </c>
      <c r="C22" s="11">
        <v>183848277.2759</v>
      </c>
      <c r="D22" s="11">
        <v>1410725.8725</v>
      </c>
      <c r="E22" s="11">
        <v>185259003.1484</v>
      </c>
      <c r="F22" s="11" t="s">
        <v>399</v>
      </c>
      <c r="G22" s="11" t="s">
        <v>399</v>
      </c>
      <c r="H22" s="11" t="s">
        <v>399</v>
      </c>
      <c r="I22" s="11">
        <v>185259003.1484</v>
      </c>
    </row>
    <row r="23" spans="1:9" ht="12" customHeight="1">
      <c r="A23" s="2" t="str">
        <f>"Nov "&amp;RIGHT(A6,4)</f>
        <v>Nov 2011</v>
      </c>
      <c r="B23" s="11" t="s">
        <v>399</v>
      </c>
      <c r="C23" s="11">
        <v>135043988.3339</v>
      </c>
      <c r="D23" s="11">
        <v>1417132.0925</v>
      </c>
      <c r="E23" s="11">
        <v>136461120.4264</v>
      </c>
      <c r="F23" s="11" t="s">
        <v>399</v>
      </c>
      <c r="G23" s="11" t="s">
        <v>399</v>
      </c>
      <c r="H23" s="11" t="s">
        <v>399</v>
      </c>
      <c r="I23" s="11">
        <v>136461120.4264</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t="s">
        <v>399</v>
      </c>
      <c r="C34" s="13">
        <v>318892265.6098</v>
      </c>
      <c r="D34" s="13">
        <v>2827857.965</v>
      </c>
      <c r="E34" s="13">
        <v>321720123.5748</v>
      </c>
      <c r="F34" s="13" t="s">
        <v>399</v>
      </c>
      <c r="G34" s="13" t="s">
        <v>399</v>
      </c>
      <c r="H34" s="13" t="s">
        <v>399</v>
      </c>
      <c r="I34" s="13">
        <v>321720123.5748</v>
      </c>
    </row>
    <row r="35" spans="1:9" ht="12" customHeight="1">
      <c r="A35" s="14" t="str">
        <f>"Total "&amp;MID(A20,7,LEN(A20)-13)&amp;" Months"</f>
        <v>Total 2 Months</v>
      </c>
      <c r="B35" s="15" t="s">
        <v>399</v>
      </c>
      <c r="C35" s="15">
        <v>318892265.6098</v>
      </c>
      <c r="D35" s="15">
        <v>2827857.965</v>
      </c>
      <c r="E35" s="15">
        <v>321720123.5748</v>
      </c>
      <c r="F35" s="15" t="s">
        <v>399</v>
      </c>
      <c r="G35" s="15" t="s">
        <v>399</v>
      </c>
      <c r="H35" s="15" t="s">
        <v>399</v>
      </c>
      <c r="I35" s="15">
        <v>321720123.5748</v>
      </c>
    </row>
    <row r="36" spans="1:9" ht="12" customHeight="1">
      <c r="A36" s="34"/>
      <c r="B36" s="34"/>
      <c r="C36" s="34"/>
      <c r="D36" s="34"/>
      <c r="E36" s="34"/>
      <c r="F36" s="34"/>
      <c r="G36" s="34"/>
      <c r="H36" s="34"/>
      <c r="I36" s="34"/>
    </row>
    <row r="37" spans="1:9" ht="69.75" customHeight="1">
      <c r="A37" s="52" t="s">
        <v>295</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B4"/>
    <mergeCell ref="C3:E3"/>
    <mergeCell ref="F3:H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6" width="11.421875" style="0" customWidth="1"/>
    <col min="7" max="7" width="12.28125" style="0" customWidth="1"/>
    <col min="8" max="8" width="12.140625" style="0" customWidth="1"/>
  </cols>
  <sheetData>
    <row r="1" spans="1:8" ht="12" customHeight="1">
      <c r="A1" s="36" t="s">
        <v>396</v>
      </c>
      <c r="B1" s="36"/>
      <c r="C1" s="36"/>
      <c r="D1" s="36"/>
      <c r="E1" s="36"/>
      <c r="F1" s="36"/>
      <c r="G1" s="36"/>
      <c r="H1" s="2" t="s">
        <v>397</v>
      </c>
    </row>
    <row r="2" spans="1:8" ht="12" customHeight="1">
      <c r="A2" s="38" t="s">
        <v>184</v>
      </c>
      <c r="B2" s="38"/>
      <c r="C2" s="38"/>
      <c r="D2" s="38"/>
      <c r="E2" s="38"/>
      <c r="F2" s="38"/>
      <c r="G2" s="38"/>
      <c r="H2" s="1"/>
    </row>
    <row r="3" spans="1:8" ht="24" customHeight="1">
      <c r="A3" s="40" t="s">
        <v>53</v>
      </c>
      <c r="B3" s="44" t="s">
        <v>274</v>
      </c>
      <c r="C3" s="53"/>
      <c r="D3" s="53"/>
      <c r="E3" s="45"/>
      <c r="F3" s="42" t="s">
        <v>275</v>
      </c>
      <c r="G3" s="42" t="s">
        <v>276</v>
      </c>
      <c r="H3" s="50" t="s">
        <v>277</v>
      </c>
    </row>
    <row r="4" spans="1:8" ht="24" customHeight="1">
      <c r="A4" s="41"/>
      <c r="B4" s="10" t="s">
        <v>185</v>
      </c>
      <c r="C4" s="10" t="s">
        <v>186</v>
      </c>
      <c r="D4" s="10" t="s">
        <v>147</v>
      </c>
      <c r="E4" s="10" t="s">
        <v>58</v>
      </c>
      <c r="F4" s="43"/>
      <c r="G4" s="43"/>
      <c r="H4" s="51"/>
    </row>
    <row r="5" spans="1:8" ht="12" customHeight="1">
      <c r="A5" s="1"/>
      <c r="B5" s="34" t="str">
        <f>REPT("-",80)&amp;" Dollars "&amp;REPT("-",80)</f>
        <v>-------------------------------------------------------------------------------- Dollars --------------------------------------------------------------------------------</v>
      </c>
      <c r="C5" s="34"/>
      <c r="D5" s="34"/>
      <c r="E5" s="34"/>
      <c r="F5" s="34"/>
      <c r="G5" s="34"/>
      <c r="H5" s="34"/>
    </row>
    <row r="6" ht="12" customHeight="1">
      <c r="A6" s="3" t="s">
        <v>398</v>
      </c>
    </row>
    <row r="7" spans="1:8" ht="12" customHeight="1">
      <c r="A7" s="2" t="str">
        <f>"Oct "&amp;RIGHT(A6,4)-1</f>
        <v>Oct 2010</v>
      </c>
      <c r="B7" s="11">
        <v>2431205</v>
      </c>
      <c r="C7" s="11" t="s">
        <v>399</v>
      </c>
      <c r="D7" s="11" t="s">
        <v>399</v>
      </c>
      <c r="E7" s="11">
        <v>2431205</v>
      </c>
      <c r="F7" s="11" t="s">
        <v>399</v>
      </c>
      <c r="G7" s="11">
        <v>682887.6302</v>
      </c>
      <c r="H7" s="11" t="s">
        <v>399</v>
      </c>
    </row>
    <row r="8" spans="1:8" ht="12" customHeight="1">
      <c r="A8" s="2" t="str">
        <f>"Nov "&amp;RIGHT(A6,4)-1</f>
        <v>Nov 2010</v>
      </c>
      <c r="B8" s="11">
        <v>2979313</v>
      </c>
      <c r="C8" s="11" t="s">
        <v>399</v>
      </c>
      <c r="D8" s="11" t="s">
        <v>399</v>
      </c>
      <c r="E8" s="11">
        <v>2979313</v>
      </c>
      <c r="F8" s="11">
        <v>2746</v>
      </c>
      <c r="G8" s="11">
        <v>636695.3734</v>
      </c>
      <c r="H8" s="11">
        <v>2086913</v>
      </c>
    </row>
    <row r="9" spans="1:8" ht="12" customHeight="1">
      <c r="A9" s="2" t="str">
        <f>"Dec "&amp;RIGHT(A6,4)-1</f>
        <v>Dec 2010</v>
      </c>
      <c r="B9" s="11">
        <v>37793238</v>
      </c>
      <c r="C9" s="11">
        <v>216817</v>
      </c>
      <c r="D9" s="11">
        <v>7232</v>
      </c>
      <c r="E9" s="11">
        <v>38017287</v>
      </c>
      <c r="F9" s="11" t="s">
        <v>399</v>
      </c>
      <c r="G9" s="11">
        <v>702230.859</v>
      </c>
      <c r="H9" s="11">
        <v>1793329</v>
      </c>
    </row>
    <row r="10" spans="1:8" ht="12" customHeight="1">
      <c r="A10" s="2" t="str">
        <f>"Jan "&amp;RIGHT(A6,4)</f>
        <v>Jan 2011</v>
      </c>
      <c r="B10" s="11">
        <v>63912790</v>
      </c>
      <c r="C10" s="11">
        <v>262542</v>
      </c>
      <c r="D10" s="11" t="s">
        <v>399</v>
      </c>
      <c r="E10" s="11">
        <v>64175332</v>
      </c>
      <c r="F10" s="11">
        <v>21298</v>
      </c>
      <c r="G10" s="11">
        <v>624385.6183</v>
      </c>
      <c r="H10" s="11">
        <v>20244</v>
      </c>
    </row>
    <row r="11" spans="1:8" ht="12" customHeight="1">
      <c r="A11" s="2" t="str">
        <f>"Feb "&amp;RIGHT(A6,4)</f>
        <v>Feb 2011</v>
      </c>
      <c r="B11" s="11">
        <v>44957350</v>
      </c>
      <c r="C11" s="11">
        <v>67996</v>
      </c>
      <c r="D11" s="11">
        <v>4036</v>
      </c>
      <c r="E11" s="11">
        <v>45029382</v>
      </c>
      <c r="F11" s="11" t="s">
        <v>399</v>
      </c>
      <c r="G11" s="11">
        <v>683567.802</v>
      </c>
      <c r="H11" s="11" t="s">
        <v>399</v>
      </c>
    </row>
    <row r="12" spans="1:8" ht="12" customHeight="1">
      <c r="A12" s="2" t="str">
        <f>"Mar "&amp;RIGHT(A6,4)</f>
        <v>Mar 2011</v>
      </c>
      <c r="B12" s="11">
        <v>8775838</v>
      </c>
      <c r="C12" s="11">
        <v>2754</v>
      </c>
      <c r="D12" s="11">
        <v>2404</v>
      </c>
      <c r="E12" s="11">
        <v>8780996</v>
      </c>
      <c r="F12" s="11" t="s">
        <v>399</v>
      </c>
      <c r="G12" s="11">
        <v>590848.5919</v>
      </c>
      <c r="H12" s="11" t="s">
        <v>399</v>
      </c>
    </row>
    <row r="13" spans="1:8" ht="12" customHeight="1">
      <c r="A13" s="2" t="str">
        <f>"Apr "&amp;RIGHT(A6,4)</f>
        <v>Apr 2011</v>
      </c>
      <c r="B13" s="11">
        <v>2056766</v>
      </c>
      <c r="C13" s="11">
        <v>397</v>
      </c>
      <c r="D13" s="11">
        <v>16842</v>
      </c>
      <c r="E13" s="11">
        <v>2074005</v>
      </c>
      <c r="F13" s="11" t="s">
        <v>399</v>
      </c>
      <c r="G13" s="11">
        <v>1134641.5559</v>
      </c>
      <c r="H13" s="11" t="s">
        <v>399</v>
      </c>
    </row>
    <row r="14" spans="1:8" ht="12" customHeight="1">
      <c r="A14" s="2" t="str">
        <f>"May "&amp;RIGHT(A6,4)</f>
        <v>May 2011</v>
      </c>
      <c r="B14" s="11">
        <v>69295</v>
      </c>
      <c r="C14" s="11" t="s">
        <v>399</v>
      </c>
      <c r="D14" s="11" t="s">
        <v>399</v>
      </c>
      <c r="E14" s="11">
        <v>69295</v>
      </c>
      <c r="F14" s="11" t="s">
        <v>399</v>
      </c>
      <c r="G14" s="11">
        <v>971568.4236</v>
      </c>
      <c r="H14" s="11" t="s">
        <v>399</v>
      </c>
    </row>
    <row r="15" spans="1:8" ht="12" customHeight="1">
      <c r="A15" s="2" t="str">
        <f>"Jun "&amp;RIGHT(A6,4)</f>
        <v>Jun 2011</v>
      </c>
      <c r="B15" s="11">
        <v>635324</v>
      </c>
      <c r="C15" s="11" t="s">
        <v>399</v>
      </c>
      <c r="D15" s="11" t="s">
        <v>399</v>
      </c>
      <c r="E15" s="11">
        <v>635324</v>
      </c>
      <c r="F15" s="11" t="s">
        <v>399</v>
      </c>
      <c r="G15" s="11">
        <v>1139622.7404</v>
      </c>
      <c r="H15" s="11" t="s">
        <v>399</v>
      </c>
    </row>
    <row r="16" spans="1:8" ht="12" customHeight="1">
      <c r="A16" s="2" t="str">
        <f>"Jul "&amp;RIGHT(A6,4)</f>
        <v>Jul 2011</v>
      </c>
      <c r="B16" s="11" t="s">
        <v>399</v>
      </c>
      <c r="C16" s="11" t="s">
        <v>399</v>
      </c>
      <c r="D16" s="11" t="s">
        <v>399</v>
      </c>
      <c r="E16" s="11" t="s">
        <v>399</v>
      </c>
      <c r="F16" s="11" t="s">
        <v>399</v>
      </c>
      <c r="G16" s="11">
        <v>59649.6067</v>
      </c>
      <c r="H16" s="11" t="s">
        <v>399</v>
      </c>
    </row>
    <row r="17" spans="1:8" ht="12" customHeight="1">
      <c r="A17" s="2" t="str">
        <f>"Aug "&amp;RIGHT(A6,4)</f>
        <v>Aug 2011</v>
      </c>
      <c r="B17" s="11">
        <v>88965.04</v>
      </c>
      <c r="C17" s="11" t="s">
        <v>399</v>
      </c>
      <c r="D17" s="11" t="s">
        <v>399</v>
      </c>
      <c r="E17" s="11">
        <v>88965.04</v>
      </c>
      <c r="F17" s="11" t="s">
        <v>399</v>
      </c>
      <c r="G17" s="11">
        <v>29717.452</v>
      </c>
      <c r="H17" s="11" t="s">
        <v>399</v>
      </c>
    </row>
    <row r="18" spans="1:8" ht="12" customHeight="1">
      <c r="A18" s="2" t="str">
        <f>"Sep "&amp;RIGHT(A6,4)</f>
        <v>Sep 2011</v>
      </c>
      <c r="B18" s="11">
        <v>44482.52</v>
      </c>
      <c r="C18" s="11" t="s">
        <v>399</v>
      </c>
      <c r="D18" s="11" t="s">
        <v>399</v>
      </c>
      <c r="E18" s="11">
        <v>44482.52</v>
      </c>
      <c r="F18" s="11" t="s">
        <v>399</v>
      </c>
      <c r="G18" s="11">
        <v>2982150.0377</v>
      </c>
      <c r="H18" s="11" t="s">
        <v>399</v>
      </c>
    </row>
    <row r="19" spans="1:8" ht="12" customHeight="1">
      <c r="A19" s="12" t="s">
        <v>58</v>
      </c>
      <c r="B19" s="13">
        <v>163744566.56</v>
      </c>
      <c r="C19" s="13">
        <v>550506</v>
      </c>
      <c r="D19" s="13">
        <v>30514</v>
      </c>
      <c r="E19" s="13">
        <v>164325586.56</v>
      </c>
      <c r="F19" s="13">
        <v>24044</v>
      </c>
      <c r="G19" s="13">
        <v>10237965.6911</v>
      </c>
      <c r="H19" s="13">
        <v>3900486</v>
      </c>
    </row>
    <row r="20" spans="1:8" ht="12" customHeight="1">
      <c r="A20" s="14" t="s">
        <v>400</v>
      </c>
      <c r="B20" s="15">
        <v>5410518</v>
      </c>
      <c r="C20" s="15" t="s">
        <v>399</v>
      </c>
      <c r="D20" s="15" t="s">
        <v>399</v>
      </c>
      <c r="E20" s="15">
        <v>5410518</v>
      </c>
      <c r="F20" s="15">
        <v>2746</v>
      </c>
      <c r="G20" s="15">
        <v>1319583.0036</v>
      </c>
      <c r="H20" s="15">
        <v>2086913</v>
      </c>
    </row>
    <row r="21" ht="12" customHeight="1">
      <c r="A21" s="3" t="str">
        <f>"FY "&amp;RIGHT(A6,4)+1</f>
        <v>FY 2012</v>
      </c>
    </row>
    <row r="22" spans="1:8" ht="12" customHeight="1">
      <c r="A22" s="2" t="str">
        <f>"Oct "&amp;RIGHT(A6,4)</f>
        <v>Oct 2011</v>
      </c>
      <c r="B22" s="11">
        <v>44482.52</v>
      </c>
      <c r="C22" s="11" t="s">
        <v>399</v>
      </c>
      <c r="D22" s="11" t="s">
        <v>399</v>
      </c>
      <c r="E22" s="11">
        <v>44482.52</v>
      </c>
      <c r="F22" s="11">
        <v>2024281.31</v>
      </c>
      <c r="G22" s="11">
        <v>2964019.8724</v>
      </c>
      <c r="H22" s="11" t="s">
        <v>399</v>
      </c>
    </row>
    <row r="23" spans="1:8" ht="12" customHeight="1">
      <c r="A23" s="2" t="str">
        <f>"Nov "&amp;RIGHT(A6,4)</f>
        <v>Nov 2011</v>
      </c>
      <c r="B23" s="11">
        <v>4534499.99</v>
      </c>
      <c r="C23" s="11" t="s">
        <v>399</v>
      </c>
      <c r="D23" s="11" t="s">
        <v>399</v>
      </c>
      <c r="E23" s="11">
        <v>4534499.99</v>
      </c>
      <c r="F23" s="11">
        <v>1818996.09</v>
      </c>
      <c r="G23" s="11">
        <v>2813148.2687</v>
      </c>
      <c r="H23" s="11" t="s">
        <v>399</v>
      </c>
    </row>
    <row r="24" spans="1:8" ht="12" customHeight="1">
      <c r="A24" s="2" t="str">
        <f>"Dec "&amp;RIGHT(A6,4)</f>
        <v>Dec 2011</v>
      </c>
      <c r="B24" s="11" t="s">
        <v>399</v>
      </c>
      <c r="C24" s="11" t="s">
        <v>399</v>
      </c>
      <c r="D24" s="11" t="s">
        <v>399</v>
      </c>
      <c r="E24" s="11" t="s">
        <v>399</v>
      </c>
      <c r="F24" s="11" t="s">
        <v>399</v>
      </c>
      <c r="G24" s="11" t="s">
        <v>399</v>
      </c>
      <c r="H24" s="11" t="s">
        <v>399</v>
      </c>
    </row>
    <row r="25" spans="1:8" ht="12" customHeight="1">
      <c r="A25" s="2" t="str">
        <f>"Jan "&amp;RIGHT(A6,4)+1</f>
        <v>Jan 2012</v>
      </c>
      <c r="B25" s="11" t="s">
        <v>399</v>
      </c>
      <c r="C25" s="11" t="s">
        <v>399</v>
      </c>
      <c r="D25" s="11" t="s">
        <v>399</v>
      </c>
      <c r="E25" s="11" t="s">
        <v>399</v>
      </c>
      <c r="F25" s="11" t="s">
        <v>399</v>
      </c>
      <c r="G25" s="11" t="s">
        <v>399</v>
      </c>
      <c r="H25" s="11" t="s">
        <v>399</v>
      </c>
    </row>
    <row r="26" spans="1:8" ht="12" customHeight="1">
      <c r="A26" s="2" t="str">
        <f>"Feb "&amp;RIGHT(A6,4)+1</f>
        <v>Feb 2012</v>
      </c>
      <c r="B26" s="11" t="s">
        <v>399</v>
      </c>
      <c r="C26" s="11" t="s">
        <v>399</v>
      </c>
      <c r="D26" s="11" t="s">
        <v>399</v>
      </c>
      <c r="E26" s="11" t="s">
        <v>399</v>
      </c>
      <c r="F26" s="11" t="s">
        <v>399</v>
      </c>
      <c r="G26" s="11" t="s">
        <v>399</v>
      </c>
      <c r="H26" s="11" t="s">
        <v>399</v>
      </c>
    </row>
    <row r="27" spans="1:8" ht="12" customHeight="1">
      <c r="A27" s="2" t="str">
        <f>"Mar "&amp;RIGHT(A6,4)+1</f>
        <v>Mar 2012</v>
      </c>
      <c r="B27" s="11" t="s">
        <v>399</v>
      </c>
      <c r="C27" s="11" t="s">
        <v>399</v>
      </c>
      <c r="D27" s="11" t="s">
        <v>399</v>
      </c>
      <c r="E27" s="11" t="s">
        <v>399</v>
      </c>
      <c r="F27" s="11" t="s">
        <v>399</v>
      </c>
      <c r="G27" s="11" t="s">
        <v>399</v>
      </c>
      <c r="H27" s="11" t="s">
        <v>399</v>
      </c>
    </row>
    <row r="28" spans="1:8" ht="12" customHeight="1">
      <c r="A28" s="2" t="str">
        <f>"Apr "&amp;RIGHT(A6,4)+1</f>
        <v>Apr 2012</v>
      </c>
      <c r="B28" s="11" t="s">
        <v>399</v>
      </c>
      <c r="C28" s="11" t="s">
        <v>399</v>
      </c>
      <c r="D28" s="11" t="s">
        <v>399</v>
      </c>
      <c r="E28" s="11" t="s">
        <v>399</v>
      </c>
      <c r="F28" s="11" t="s">
        <v>399</v>
      </c>
      <c r="G28" s="11" t="s">
        <v>399</v>
      </c>
      <c r="H28" s="11" t="s">
        <v>399</v>
      </c>
    </row>
    <row r="29" spans="1:8" ht="12" customHeight="1">
      <c r="A29" s="2" t="str">
        <f>"May "&amp;RIGHT(A6,4)+1</f>
        <v>May 2012</v>
      </c>
      <c r="B29" s="11" t="s">
        <v>399</v>
      </c>
      <c r="C29" s="11" t="s">
        <v>399</v>
      </c>
      <c r="D29" s="11" t="s">
        <v>399</v>
      </c>
      <c r="E29" s="11" t="s">
        <v>399</v>
      </c>
      <c r="F29" s="11" t="s">
        <v>399</v>
      </c>
      <c r="G29" s="11" t="s">
        <v>399</v>
      </c>
      <c r="H29" s="11" t="s">
        <v>399</v>
      </c>
    </row>
    <row r="30" spans="1:8" ht="12" customHeight="1">
      <c r="A30" s="2" t="str">
        <f>"Jun "&amp;RIGHT(A6,4)+1</f>
        <v>Jun 2012</v>
      </c>
      <c r="B30" s="11" t="s">
        <v>399</v>
      </c>
      <c r="C30" s="11" t="s">
        <v>399</v>
      </c>
      <c r="D30" s="11" t="s">
        <v>399</v>
      </c>
      <c r="E30" s="11" t="s">
        <v>399</v>
      </c>
      <c r="F30" s="11" t="s">
        <v>399</v>
      </c>
      <c r="G30" s="11" t="s">
        <v>399</v>
      </c>
      <c r="H30" s="11" t="s">
        <v>399</v>
      </c>
    </row>
    <row r="31" spans="1:8" ht="12" customHeight="1">
      <c r="A31" s="2" t="str">
        <f>"Jul "&amp;RIGHT(A6,4)+1</f>
        <v>Jul 2012</v>
      </c>
      <c r="B31" s="11" t="s">
        <v>399</v>
      </c>
      <c r="C31" s="11" t="s">
        <v>399</v>
      </c>
      <c r="D31" s="11" t="s">
        <v>399</v>
      </c>
      <c r="E31" s="11" t="s">
        <v>399</v>
      </c>
      <c r="F31" s="11" t="s">
        <v>399</v>
      </c>
      <c r="G31" s="11" t="s">
        <v>399</v>
      </c>
      <c r="H31" s="11" t="s">
        <v>399</v>
      </c>
    </row>
    <row r="32" spans="1:8" ht="12" customHeight="1">
      <c r="A32" s="2" t="str">
        <f>"Aug "&amp;RIGHT(A6,4)+1</f>
        <v>Aug 2012</v>
      </c>
      <c r="B32" s="11" t="s">
        <v>399</v>
      </c>
      <c r="C32" s="11" t="s">
        <v>399</v>
      </c>
      <c r="D32" s="11" t="s">
        <v>399</v>
      </c>
      <c r="E32" s="11" t="s">
        <v>399</v>
      </c>
      <c r="F32" s="11" t="s">
        <v>399</v>
      </c>
      <c r="G32" s="11" t="s">
        <v>399</v>
      </c>
      <c r="H32" s="11" t="s">
        <v>399</v>
      </c>
    </row>
    <row r="33" spans="1:8" ht="12" customHeight="1">
      <c r="A33" s="2" t="str">
        <f>"Sep "&amp;RIGHT(A6,4)+1</f>
        <v>Sep 2012</v>
      </c>
      <c r="B33" s="11" t="s">
        <v>399</v>
      </c>
      <c r="C33" s="11" t="s">
        <v>399</v>
      </c>
      <c r="D33" s="11" t="s">
        <v>399</v>
      </c>
      <c r="E33" s="11" t="s">
        <v>399</v>
      </c>
      <c r="F33" s="11" t="s">
        <v>399</v>
      </c>
      <c r="G33" s="11" t="s">
        <v>399</v>
      </c>
      <c r="H33" s="11" t="s">
        <v>399</v>
      </c>
    </row>
    <row r="34" spans="1:8" ht="12" customHeight="1">
      <c r="A34" s="12" t="s">
        <v>58</v>
      </c>
      <c r="B34" s="13">
        <v>4578982.51</v>
      </c>
      <c r="C34" s="13" t="s">
        <v>399</v>
      </c>
      <c r="D34" s="13" t="s">
        <v>399</v>
      </c>
      <c r="E34" s="13">
        <v>4578982.51</v>
      </c>
      <c r="F34" s="13">
        <v>3843277.4</v>
      </c>
      <c r="G34" s="13">
        <v>5777168.1411</v>
      </c>
      <c r="H34" s="13" t="s">
        <v>399</v>
      </c>
    </row>
    <row r="35" spans="1:8" ht="12" customHeight="1">
      <c r="A35" s="14" t="str">
        <f>"Total "&amp;MID(A20,7,LEN(A20)-13)&amp;" Months"</f>
        <v>Total 2 Months</v>
      </c>
      <c r="B35" s="15">
        <v>4578982.51</v>
      </c>
      <c r="C35" s="15" t="s">
        <v>399</v>
      </c>
      <c r="D35" s="15" t="s">
        <v>399</v>
      </c>
      <c r="E35" s="15">
        <v>4578982.51</v>
      </c>
      <c r="F35" s="15">
        <v>3843277.4</v>
      </c>
      <c r="G35" s="15">
        <v>5777168.1411</v>
      </c>
      <c r="H35" s="15" t="s">
        <v>399</v>
      </c>
    </row>
    <row r="36" spans="1:8" ht="12" customHeight="1">
      <c r="A36" s="34"/>
      <c r="B36" s="34"/>
      <c r="C36" s="34"/>
      <c r="D36" s="34"/>
      <c r="E36" s="34"/>
      <c r="F36" s="34"/>
      <c r="G36" s="34"/>
      <c r="H36" s="34"/>
    </row>
    <row r="37" spans="1:8" ht="69.75" customHeight="1">
      <c r="A37" s="52" t="s">
        <v>391</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H3:H4"/>
    <mergeCell ref="B5:H5"/>
    <mergeCell ref="A36:H36"/>
    <mergeCell ref="A37:H37"/>
    <mergeCell ref="A1:G1"/>
    <mergeCell ref="A2:G2"/>
    <mergeCell ref="A3:A4"/>
    <mergeCell ref="B3:E3"/>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23" sqref="A23"/>
    </sheetView>
  </sheetViews>
  <sheetFormatPr defaultColWidth="9.140625" defaultRowHeight="12.75"/>
  <cols>
    <col min="1" max="1" width="12.140625" style="0" customWidth="1"/>
    <col min="2" max="9" width="11.421875" style="0" customWidth="1"/>
    <col min="10" max="10" width="27.421875" style="0" customWidth="1"/>
  </cols>
  <sheetData>
    <row r="1" spans="1:9" ht="12" customHeight="1">
      <c r="A1" s="36" t="s">
        <v>396</v>
      </c>
      <c r="B1" s="36"/>
      <c r="C1" s="36"/>
      <c r="D1" s="36"/>
      <c r="E1" s="36"/>
      <c r="F1" s="36"/>
      <c r="G1" s="36"/>
      <c r="H1" s="36"/>
      <c r="I1" s="2" t="s">
        <v>397</v>
      </c>
    </row>
    <row r="2" spans="1:9" ht="12" customHeight="1">
      <c r="A2" s="38" t="s">
        <v>279</v>
      </c>
      <c r="B2" s="38"/>
      <c r="C2" s="38"/>
      <c r="D2" s="38"/>
      <c r="E2" s="38"/>
      <c r="F2" s="38"/>
      <c r="G2" s="38"/>
      <c r="H2" s="38"/>
      <c r="I2" s="1"/>
    </row>
    <row r="3" spans="1:9" ht="24" customHeight="1">
      <c r="A3" s="40" t="s">
        <v>53</v>
      </c>
      <c r="B3" s="44" t="s">
        <v>187</v>
      </c>
      <c r="C3" s="53"/>
      <c r="D3" s="45"/>
      <c r="E3" s="42" t="s">
        <v>188</v>
      </c>
      <c r="F3" s="42" t="s">
        <v>189</v>
      </c>
      <c r="G3" s="42" t="s">
        <v>190</v>
      </c>
      <c r="H3" s="42" t="s">
        <v>280</v>
      </c>
      <c r="I3" s="50" t="s">
        <v>191</v>
      </c>
    </row>
    <row r="4" spans="1:9" ht="24" customHeight="1">
      <c r="A4" s="41"/>
      <c r="B4" s="10" t="s">
        <v>278</v>
      </c>
      <c r="C4" s="10" t="s">
        <v>192</v>
      </c>
      <c r="D4" s="10" t="s">
        <v>58</v>
      </c>
      <c r="E4" s="43"/>
      <c r="F4" s="43"/>
      <c r="G4" s="43"/>
      <c r="H4" s="43"/>
      <c r="I4" s="51"/>
    </row>
    <row r="5" spans="1:9" ht="12" customHeight="1">
      <c r="A5" s="1"/>
      <c r="B5" s="34" t="str">
        <f>REPT("-",88)&amp;" Dollars "&amp;REPT("-",148)</f>
        <v>---------------------------------------------------------------------------------------- Dollars ----------------------------------------------------------------------------------------------------------------------------------------------------</v>
      </c>
      <c r="C5" s="34"/>
      <c r="D5" s="34"/>
      <c r="E5" s="34"/>
      <c r="F5" s="34"/>
      <c r="G5" s="34"/>
      <c r="H5" s="34"/>
      <c r="I5" s="34"/>
    </row>
    <row r="6" ht="12" customHeight="1">
      <c r="A6" s="3" t="s">
        <v>398</v>
      </c>
    </row>
    <row r="7" spans="1:9" ht="12" customHeight="1">
      <c r="A7" s="2" t="str">
        <f>"Oct "&amp;RIGHT(A6,4)-1</f>
        <v>Oct 2010</v>
      </c>
      <c r="B7" s="11">
        <v>23833.6691</v>
      </c>
      <c r="C7" s="11" t="s">
        <v>399</v>
      </c>
      <c r="D7" s="11">
        <v>23833.6691</v>
      </c>
      <c r="E7" s="11" t="s">
        <v>399</v>
      </c>
      <c r="F7" s="11">
        <v>49827</v>
      </c>
      <c r="G7" s="11">
        <v>3187753.2993</v>
      </c>
      <c r="H7" s="11">
        <v>64172200</v>
      </c>
      <c r="I7" s="11">
        <v>67359953.2993</v>
      </c>
    </row>
    <row r="8" spans="1:9" ht="12" customHeight="1">
      <c r="A8" s="2" t="str">
        <f>"Nov "&amp;RIGHT(A6,4)-1</f>
        <v>Nov 2010</v>
      </c>
      <c r="B8" s="11">
        <v>100161.2953</v>
      </c>
      <c r="C8" s="11" t="s">
        <v>399</v>
      </c>
      <c r="D8" s="11">
        <v>100161.2953</v>
      </c>
      <c r="E8" s="11" t="s">
        <v>399</v>
      </c>
      <c r="F8" s="11" t="s">
        <v>399</v>
      </c>
      <c r="G8" s="11">
        <v>5805828.6687</v>
      </c>
      <c r="H8" s="11">
        <v>53675340</v>
      </c>
      <c r="I8" s="11">
        <v>59481168.6687</v>
      </c>
    </row>
    <row r="9" spans="1:9" ht="12" customHeight="1">
      <c r="A9" s="2" t="str">
        <f>"Dec "&amp;RIGHT(A6,4)-1</f>
        <v>Dec 2010</v>
      </c>
      <c r="B9" s="11">
        <v>121495.4846</v>
      </c>
      <c r="C9" s="11" t="s">
        <v>399</v>
      </c>
      <c r="D9" s="11">
        <v>121495.4846</v>
      </c>
      <c r="E9" s="11" t="s">
        <v>399</v>
      </c>
      <c r="F9" s="11" t="s">
        <v>399</v>
      </c>
      <c r="G9" s="11">
        <v>40634342.3436</v>
      </c>
      <c r="H9" s="11">
        <v>41146585</v>
      </c>
      <c r="I9" s="11">
        <v>81780927.3436</v>
      </c>
    </row>
    <row r="10" spans="1:9" ht="12" customHeight="1">
      <c r="A10" s="2" t="str">
        <f>"Jan "&amp;RIGHT(A6,4)</f>
        <v>Jan 2011</v>
      </c>
      <c r="B10" s="11">
        <v>99972.2868</v>
      </c>
      <c r="C10" s="11" t="s">
        <v>399</v>
      </c>
      <c r="D10" s="11">
        <v>99972.2868</v>
      </c>
      <c r="E10" s="11" t="s">
        <v>399</v>
      </c>
      <c r="F10" s="11" t="s">
        <v>399</v>
      </c>
      <c r="G10" s="11">
        <v>64941231.9051</v>
      </c>
      <c r="H10" s="11">
        <v>54012332</v>
      </c>
      <c r="I10" s="11">
        <v>118953563.9051</v>
      </c>
    </row>
    <row r="11" spans="1:9" ht="12" customHeight="1">
      <c r="A11" s="2" t="str">
        <f>"Feb "&amp;RIGHT(A6,4)</f>
        <v>Feb 2011</v>
      </c>
      <c r="B11" s="11">
        <v>47659.1703</v>
      </c>
      <c r="C11" s="11" t="s">
        <v>399</v>
      </c>
      <c r="D11" s="11">
        <v>47659.1703</v>
      </c>
      <c r="E11" s="11" t="s">
        <v>399</v>
      </c>
      <c r="F11" s="11" t="s">
        <v>399</v>
      </c>
      <c r="G11" s="11">
        <v>45760608.9723</v>
      </c>
      <c r="H11" s="11">
        <v>46261891</v>
      </c>
      <c r="I11" s="11">
        <v>92022499.9723</v>
      </c>
    </row>
    <row r="12" spans="1:9" ht="12" customHeight="1">
      <c r="A12" s="2" t="str">
        <f>"Mar "&amp;RIGHT(A6,4)</f>
        <v>Mar 2011</v>
      </c>
      <c r="B12" s="11">
        <v>31210.281</v>
      </c>
      <c r="C12" s="11" t="s">
        <v>399</v>
      </c>
      <c r="D12" s="11">
        <v>31210.281</v>
      </c>
      <c r="E12" s="11" t="s">
        <v>399</v>
      </c>
      <c r="F12" s="11" t="s">
        <v>399</v>
      </c>
      <c r="G12" s="11">
        <v>9403054.8729</v>
      </c>
      <c r="H12" s="11">
        <v>41649944</v>
      </c>
      <c r="I12" s="11">
        <v>51052998.8729</v>
      </c>
    </row>
    <row r="13" spans="1:9" ht="12" customHeight="1">
      <c r="A13" s="2" t="str">
        <f>"Apr "&amp;RIGHT(A6,4)</f>
        <v>Apr 2011</v>
      </c>
      <c r="B13" s="11">
        <v>41087.2128</v>
      </c>
      <c r="C13" s="11" t="s">
        <v>399</v>
      </c>
      <c r="D13" s="11">
        <v>41087.2128</v>
      </c>
      <c r="E13" s="11" t="s">
        <v>399</v>
      </c>
      <c r="F13" s="11" t="s">
        <v>399</v>
      </c>
      <c r="G13" s="11">
        <v>3249733.7687</v>
      </c>
      <c r="H13" s="11">
        <v>44983798</v>
      </c>
      <c r="I13" s="11">
        <v>48233531.7687</v>
      </c>
    </row>
    <row r="14" spans="1:9" ht="12" customHeight="1">
      <c r="A14" s="2" t="str">
        <f>"May "&amp;RIGHT(A6,4)</f>
        <v>May 2011</v>
      </c>
      <c r="B14" s="11">
        <v>40573.6989</v>
      </c>
      <c r="C14" s="11" t="s">
        <v>399</v>
      </c>
      <c r="D14" s="11">
        <v>40573.6989</v>
      </c>
      <c r="E14" s="11" t="s">
        <v>399</v>
      </c>
      <c r="F14" s="11" t="s">
        <v>399</v>
      </c>
      <c r="G14" s="11">
        <v>1081437.1225</v>
      </c>
      <c r="H14" s="11">
        <v>32394360</v>
      </c>
      <c r="I14" s="11">
        <v>33475797.1225</v>
      </c>
    </row>
    <row r="15" spans="1:9" ht="12" customHeight="1">
      <c r="A15" s="2" t="str">
        <f>"Jun "&amp;RIGHT(A6,4)</f>
        <v>Jun 2011</v>
      </c>
      <c r="B15" s="11">
        <v>39369.8623</v>
      </c>
      <c r="C15" s="11" t="s">
        <v>399</v>
      </c>
      <c r="D15" s="11">
        <v>39369.8623</v>
      </c>
      <c r="E15" s="11" t="s">
        <v>399</v>
      </c>
      <c r="F15" s="11" t="s">
        <v>399</v>
      </c>
      <c r="G15" s="11">
        <v>1814316.6027</v>
      </c>
      <c r="H15" s="11">
        <v>31833687</v>
      </c>
      <c r="I15" s="11">
        <v>33648003.6027</v>
      </c>
    </row>
    <row r="16" spans="1:9" ht="12" customHeight="1">
      <c r="A16" s="2" t="str">
        <f>"Jul "&amp;RIGHT(A6,4)</f>
        <v>Jul 2011</v>
      </c>
      <c r="B16" s="11">
        <v>830.1315</v>
      </c>
      <c r="C16" s="11" t="s">
        <v>399</v>
      </c>
      <c r="D16" s="11">
        <v>830.1315</v>
      </c>
      <c r="E16" s="11" t="s">
        <v>399</v>
      </c>
      <c r="F16" s="11" t="s">
        <v>399</v>
      </c>
      <c r="G16" s="11">
        <v>60479.7382</v>
      </c>
      <c r="H16" s="11">
        <v>13492659.14</v>
      </c>
      <c r="I16" s="11">
        <v>13553138.8782</v>
      </c>
    </row>
    <row r="17" spans="1:9" ht="12" customHeight="1">
      <c r="A17" s="2" t="str">
        <f>"Aug "&amp;RIGHT(A6,4)</f>
        <v>Aug 2011</v>
      </c>
      <c r="B17" s="11">
        <v>299.5921</v>
      </c>
      <c r="C17" s="11" t="s">
        <v>399</v>
      </c>
      <c r="D17" s="11">
        <v>299.5921</v>
      </c>
      <c r="E17" s="11" t="s">
        <v>399</v>
      </c>
      <c r="F17" s="11" t="s">
        <v>399</v>
      </c>
      <c r="G17" s="11">
        <v>118982.0841</v>
      </c>
      <c r="H17" s="11">
        <v>14902841.89</v>
      </c>
      <c r="I17" s="11">
        <v>15021823.9741</v>
      </c>
    </row>
    <row r="18" spans="1:9" ht="12" customHeight="1">
      <c r="A18" s="2" t="str">
        <f>"Sep "&amp;RIGHT(A6,4)</f>
        <v>Sep 2011</v>
      </c>
      <c r="B18" s="11">
        <v>3737.7669</v>
      </c>
      <c r="C18" s="11">
        <v>163826.48</v>
      </c>
      <c r="D18" s="11">
        <v>167564.2469</v>
      </c>
      <c r="E18" s="11" t="s">
        <v>399</v>
      </c>
      <c r="F18" s="11" t="s">
        <v>399</v>
      </c>
      <c r="G18" s="11">
        <v>3194196.8046</v>
      </c>
      <c r="H18" s="11">
        <v>23306408.67</v>
      </c>
      <c r="I18" s="11">
        <v>26500605.4746</v>
      </c>
    </row>
    <row r="19" spans="1:9" ht="12" customHeight="1">
      <c r="A19" s="12" t="s">
        <v>58</v>
      </c>
      <c r="B19" s="13">
        <v>550230.4516</v>
      </c>
      <c r="C19" s="13">
        <v>163826.48</v>
      </c>
      <c r="D19" s="13">
        <v>714056.9316</v>
      </c>
      <c r="E19" s="13" t="s">
        <v>399</v>
      </c>
      <c r="F19" s="13">
        <v>49827</v>
      </c>
      <c r="G19" s="13">
        <v>179251966.1827</v>
      </c>
      <c r="H19" s="13">
        <v>461832046.7</v>
      </c>
      <c r="I19" s="13">
        <v>641084012.8827</v>
      </c>
    </row>
    <row r="20" spans="1:9" ht="12" customHeight="1">
      <c r="A20" s="14" t="s">
        <v>400</v>
      </c>
      <c r="B20" s="15">
        <v>123994.9644</v>
      </c>
      <c r="C20" s="15" t="s">
        <v>399</v>
      </c>
      <c r="D20" s="15">
        <v>123994.9644</v>
      </c>
      <c r="E20" s="15" t="s">
        <v>399</v>
      </c>
      <c r="F20" s="15">
        <v>49827</v>
      </c>
      <c r="G20" s="15">
        <v>8993581.968</v>
      </c>
      <c r="H20" s="15">
        <v>117847540</v>
      </c>
      <c r="I20" s="15">
        <v>126841121.968</v>
      </c>
    </row>
    <row r="21" ht="12" customHeight="1">
      <c r="A21" s="3" t="str">
        <f>"FY "&amp;RIGHT(A6,4)+1</f>
        <v>FY 2012</v>
      </c>
    </row>
    <row r="22" spans="1:9" ht="12" customHeight="1">
      <c r="A22" s="2" t="str">
        <f>"Oct "&amp;RIGHT(A6,4)</f>
        <v>Oct 2011</v>
      </c>
      <c r="B22" s="11">
        <v>11450.7822</v>
      </c>
      <c r="C22" s="11">
        <v>163348.79</v>
      </c>
      <c r="D22" s="11">
        <v>174799.5722</v>
      </c>
      <c r="E22" s="11" t="s">
        <v>399</v>
      </c>
      <c r="F22" s="11" t="s">
        <v>399</v>
      </c>
      <c r="G22" s="11">
        <v>5207583.2746</v>
      </c>
      <c r="H22" s="11">
        <v>40785059.57</v>
      </c>
      <c r="I22" s="11">
        <v>45992642.8446</v>
      </c>
    </row>
    <row r="23" spans="1:9" ht="12" customHeight="1">
      <c r="A23" s="2" t="str">
        <f>"Nov "&amp;RIGHT(A6,4)</f>
        <v>Nov 2011</v>
      </c>
      <c r="B23" s="11">
        <v>285472.6609</v>
      </c>
      <c r="C23" s="11">
        <v>189112.56</v>
      </c>
      <c r="D23" s="11">
        <v>474585.2209</v>
      </c>
      <c r="E23" s="11" t="s">
        <v>399</v>
      </c>
      <c r="F23" s="11" t="s">
        <v>399</v>
      </c>
      <c r="G23" s="11">
        <v>9641229.5696</v>
      </c>
      <c r="H23" s="11">
        <v>60128041.18</v>
      </c>
      <c r="I23" s="11">
        <v>69769270.7496</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296923.4431</v>
      </c>
      <c r="C34" s="13">
        <v>352461.35</v>
      </c>
      <c r="D34" s="13">
        <v>649384.7931</v>
      </c>
      <c r="E34" s="13" t="s">
        <v>399</v>
      </c>
      <c r="F34" s="13" t="s">
        <v>399</v>
      </c>
      <c r="G34" s="13">
        <v>14848812.8442</v>
      </c>
      <c r="H34" s="13">
        <v>100913100.75</v>
      </c>
      <c r="I34" s="13">
        <v>115761913.5942</v>
      </c>
    </row>
    <row r="35" spans="1:9" ht="12" customHeight="1">
      <c r="A35" s="14" t="str">
        <f>"Total "&amp;MID(A20,7,LEN(A20)-13)&amp;" Months"</f>
        <v>Total 2 Months</v>
      </c>
      <c r="B35" s="15">
        <v>296923.4431</v>
      </c>
      <c r="C35" s="15">
        <v>352461.35</v>
      </c>
      <c r="D35" s="15">
        <v>649384.7931</v>
      </c>
      <c r="E35" s="15" t="s">
        <v>399</v>
      </c>
      <c r="F35" s="15" t="s">
        <v>399</v>
      </c>
      <c r="G35" s="15">
        <v>14848812.8442</v>
      </c>
      <c r="H35" s="15">
        <v>100913100.75</v>
      </c>
      <c r="I35" s="15">
        <v>115761913.5942</v>
      </c>
    </row>
    <row r="36" spans="1:10" ht="12" customHeight="1">
      <c r="A36" s="54"/>
      <c r="B36" s="54"/>
      <c r="C36" s="54"/>
      <c r="D36" s="54"/>
      <c r="E36" s="54"/>
      <c r="F36" s="54"/>
      <c r="G36" s="54"/>
      <c r="H36" s="54"/>
      <c r="I36" s="54"/>
      <c r="J36" s="54"/>
    </row>
    <row r="37" spans="1:10" ht="69.75" customHeight="1">
      <c r="A37" s="52" t="s">
        <v>193</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H1"/>
    <mergeCell ref="A2:H2"/>
    <mergeCell ref="A3:A4"/>
    <mergeCell ref="B3:D3"/>
    <mergeCell ref="E3:E4"/>
    <mergeCell ref="F3:F4"/>
    <mergeCell ref="G3:G4"/>
    <mergeCell ref="H3:H4"/>
    <mergeCell ref="I3:I4"/>
    <mergeCell ref="B5:I5"/>
    <mergeCell ref="A36:J36"/>
    <mergeCell ref="A37:J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 sqref="A1:F1"/>
    </sheetView>
  </sheetViews>
  <sheetFormatPr defaultColWidth="9.140625" defaultRowHeight="12.75"/>
  <cols>
    <col min="1" max="1" width="12.140625" style="0" customWidth="1"/>
    <col min="2" max="7" width="11.421875" style="0" customWidth="1"/>
  </cols>
  <sheetData>
    <row r="1" spans="1:7" ht="12" customHeight="1">
      <c r="A1" s="36" t="s">
        <v>396</v>
      </c>
      <c r="B1" s="36"/>
      <c r="C1" s="36"/>
      <c r="D1" s="36"/>
      <c r="E1" s="36"/>
      <c r="F1" s="36"/>
      <c r="G1" s="2" t="s">
        <v>397</v>
      </c>
    </row>
    <row r="2" spans="1:7" ht="12" customHeight="1">
      <c r="A2" s="38" t="s">
        <v>194</v>
      </c>
      <c r="B2" s="38"/>
      <c r="C2" s="38"/>
      <c r="D2" s="38"/>
      <c r="E2" s="38"/>
      <c r="F2" s="38"/>
      <c r="G2" s="1"/>
    </row>
    <row r="3" spans="1:7" ht="24" customHeight="1">
      <c r="A3" s="40" t="s">
        <v>53</v>
      </c>
      <c r="B3" s="44" t="s">
        <v>195</v>
      </c>
      <c r="C3" s="53"/>
      <c r="D3" s="45"/>
      <c r="E3" s="44" t="s">
        <v>196</v>
      </c>
      <c r="F3" s="45"/>
      <c r="G3" s="50" t="s">
        <v>197</v>
      </c>
    </row>
    <row r="4" spans="1:7" ht="24" customHeight="1">
      <c r="A4" s="60"/>
      <c r="B4" s="42" t="s">
        <v>198</v>
      </c>
      <c r="C4" s="42" t="s">
        <v>199</v>
      </c>
      <c r="D4" s="42" t="s">
        <v>58</v>
      </c>
      <c r="E4" s="42" t="s">
        <v>200</v>
      </c>
      <c r="F4" s="42" t="s">
        <v>281</v>
      </c>
      <c r="G4" s="59"/>
    </row>
    <row r="5" spans="1:7" ht="24" customHeight="1">
      <c r="A5" s="41"/>
      <c r="B5" s="43"/>
      <c r="C5" s="43"/>
      <c r="D5" s="43"/>
      <c r="E5" s="43"/>
      <c r="F5" s="43"/>
      <c r="G5" s="51"/>
    </row>
    <row r="6" spans="1:7" ht="12" customHeight="1">
      <c r="A6" s="1"/>
      <c r="B6" s="34" t="str">
        <f>REPT("-",64)&amp;" Dollars "&amp;REPT("-",64)</f>
        <v>---------------------------------------------------------------- Dollars ----------------------------------------------------------------</v>
      </c>
      <c r="C6" s="34"/>
      <c r="D6" s="34"/>
      <c r="E6" s="34"/>
      <c r="F6" s="34"/>
      <c r="G6" s="34"/>
    </row>
    <row r="7" ht="12" customHeight="1">
      <c r="A7" s="3" t="s">
        <v>398</v>
      </c>
    </row>
    <row r="8" spans="1:7" ht="12" customHeight="1">
      <c r="A8" s="2" t="str">
        <f>"Oct "&amp;RIGHT(A7,4)-1</f>
        <v>Oct 2010</v>
      </c>
      <c r="B8" s="11">
        <v>139925780.6458</v>
      </c>
      <c r="C8" s="11" t="s">
        <v>399</v>
      </c>
      <c r="D8" s="11">
        <v>139925780.6458</v>
      </c>
      <c r="E8" s="11">
        <v>3187753.2993</v>
      </c>
      <c r="F8" s="11">
        <v>64172200</v>
      </c>
      <c r="G8" s="11">
        <v>207285733.9451</v>
      </c>
    </row>
    <row r="9" spans="1:7" ht="12" customHeight="1">
      <c r="A9" s="2" t="str">
        <f>"Nov "&amp;RIGHT(A7,4)-1</f>
        <v>Nov 2010</v>
      </c>
      <c r="B9" s="11">
        <v>132473498.6223</v>
      </c>
      <c r="C9" s="11" t="s">
        <v>399</v>
      </c>
      <c r="D9" s="11">
        <v>132473498.6223</v>
      </c>
      <c r="E9" s="11">
        <v>5805828.6687</v>
      </c>
      <c r="F9" s="11">
        <v>53675340</v>
      </c>
      <c r="G9" s="11">
        <v>191954667.291</v>
      </c>
    </row>
    <row r="10" spans="1:7" ht="12" customHeight="1">
      <c r="A10" s="2" t="str">
        <f>"Dec "&amp;RIGHT(A7,4)-1</f>
        <v>Dec 2010</v>
      </c>
      <c r="B10" s="11">
        <v>91783985.173</v>
      </c>
      <c r="C10" s="11" t="s">
        <v>399</v>
      </c>
      <c r="D10" s="11">
        <v>91783985.173</v>
      </c>
      <c r="E10" s="11">
        <v>40634342.3436</v>
      </c>
      <c r="F10" s="11">
        <v>41146585</v>
      </c>
      <c r="G10" s="11">
        <v>173564912.5166</v>
      </c>
    </row>
    <row r="11" spans="1:7" ht="12" customHeight="1">
      <c r="A11" s="2" t="str">
        <f>"Jan "&amp;RIGHT(A7,4)</f>
        <v>Jan 2011</v>
      </c>
      <c r="B11" s="11">
        <v>89733231.5465</v>
      </c>
      <c r="C11" s="11" t="s">
        <v>399</v>
      </c>
      <c r="D11" s="11">
        <v>89733231.5465</v>
      </c>
      <c r="E11" s="11">
        <v>64941231.9051</v>
      </c>
      <c r="F11" s="11">
        <v>54012332</v>
      </c>
      <c r="G11" s="11">
        <v>208686795.4516</v>
      </c>
    </row>
    <row r="12" spans="1:7" ht="12" customHeight="1">
      <c r="A12" s="2" t="str">
        <f>"Feb "&amp;RIGHT(A7,4)</f>
        <v>Feb 2011</v>
      </c>
      <c r="B12" s="11">
        <v>93137139.0317</v>
      </c>
      <c r="C12" s="11" t="s">
        <v>399</v>
      </c>
      <c r="D12" s="11">
        <v>93137139.0317</v>
      </c>
      <c r="E12" s="11">
        <v>45760608.9723</v>
      </c>
      <c r="F12" s="11">
        <v>46261891</v>
      </c>
      <c r="G12" s="11">
        <v>185159639.004</v>
      </c>
    </row>
    <row r="13" spans="1:7" ht="12" customHeight="1">
      <c r="A13" s="2" t="str">
        <f>"Mar "&amp;RIGHT(A7,4)</f>
        <v>Mar 2011</v>
      </c>
      <c r="B13" s="11">
        <v>146043083.7774</v>
      </c>
      <c r="C13" s="11" t="s">
        <v>399</v>
      </c>
      <c r="D13" s="11">
        <v>146043083.7774</v>
      </c>
      <c r="E13" s="11">
        <v>9403054.8729</v>
      </c>
      <c r="F13" s="11">
        <v>41649944</v>
      </c>
      <c r="G13" s="11">
        <v>197096082.6503</v>
      </c>
    </row>
    <row r="14" spans="1:7" ht="12" customHeight="1">
      <c r="A14" s="2" t="str">
        <f>"Apr "&amp;RIGHT(A7,4)</f>
        <v>Apr 2011</v>
      </c>
      <c r="B14" s="11">
        <v>73799252.7228</v>
      </c>
      <c r="C14" s="11" t="s">
        <v>399</v>
      </c>
      <c r="D14" s="11">
        <v>73799252.7228</v>
      </c>
      <c r="E14" s="11">
        <v>3249733.7687</v>
      </c>
      <c r="F14" s="11">
        <v>44983798</v>
      </c>
      <c r="G14" s="11">
        <v>122032784.4915</v>
      </c>
    </row>
    <row r="15" spans="1:7" ht="12" customHeight="1">
      <c r="A15" s="2" t="str">
        <f>"May "&amp;RIGHT(A7,4)</f>
        <v>May 2011</v>
      </c>
      <c r="B15" s="11">
        <v>40175565.8436</v>
      </c>
      <c r="C15" s="11" t="s">
        <v>399</v>
      </c>
      <c r="D15" s="11">
        <v>40175565.8436</v>
      </c>
      <c r="E15" s="11">
        <v>1081437.1225</v>
      </c>
      <c r="F15" s="11">
        <v>32394360</v>
      </c>
      <c r="G15" s="11">
        <v>73651362.9661</v>
      </c>
    </row>
    <row r="16" spans="1:7" ht="12" customHeight="1">
      <c r="A16" s="2" t="str">
        <f>"Jun "&amp;RIGHT(A7,4)</f>
        <v>Jun 2011</v>
      </c>
      <c r="B16" s="11">
        <v>60798411.956</v>
      </c>
      <c r="C16" s="11" t="s">
        <v>399</v>
      </c>
      <c r="D16" s="11">
        <v>60798411.956</v>
      </c>
      <c r="E16" s="11">
        <v>1814316.6027</v>
      </c>
      <c r="F16" s="11">
        <v>31833687</v>
      </c>
      <c r="G16" s="11">
        <v>94446415.5587</v>
      </c>
    </row>
    <row r="17" spans="1:7" ht="12" customHeight="1">
      <c r="A17" s="2" t="str">
        <f>"Jul "&amp;RIGHT(A7,4)</f>
        <v>Jul 2011</v>
      </c>
      <c r="B17" s="11">
        <v>96969576.2261</v>
      </c>
      <c r="C17" s="11" t="s">
        <v>399</v>
      </c>
      <c r="D17" s="11">
        <v>96969576.2261</v>
      </c>
      <c r="E17" s="11">
        <v>60479.7382</v>
      </c>
      <c r="F17" s="11">
        <v>13492659.14</v>
      </c>
      <c r="G17" s="11">
        <v>110522715.1043</v>
      </c>
    </row>
    <row r="18" spans="1:7" ht="12" customHeight="1">
      <c r="A18" s="2" t="str">
        <f>"Aug "&amp;RIGHT(A7,4)</f>
        <v>Aug 2011</v>
      </c>
      <c r="B18" s="11">
        <v>131466003.4317</v>
      </c>
      <c r="C18" s="11" t="s">
        <v>399</v>
      </c>
      <c r="D18" s="11">
        <v>131466003.4317</v>
      </c>
      <c r="E18" s="11">
        <v>118982.0841</v>
      </c>
      <c r="F18" s="11">
        <v>14902841.89</v>
      </c>
      <c r="G18" s="11">
        <v>146487827.4058</v>
      </c>
    </row>
    <row r="19" spans="1:7" ht="12" customHeight="1">
      <c r="A19" s="2" t="str">
        <f>"Sep "&amp;RIGHT(A7,4)</f>
        <v>Sep 2011</v>
      </c>
      <c r="B19" s="11">
        <v>226710372.8919</v>
      </c>
      <c r="C19" s="11" t="s">
        <v>399</v>
      </c>
      <c r="D19" s="11">
        <v>226710372.8919</v>
      </c>
      <c r="E19" s="11">
        <v>3194196.8046</v>
      </c>
      <c r="F19" s="11">
        <v>23306408.67</v>
      </c>
      <c r="G19" s="11">
        <v>253210978.3665</v>
      </c>
    </row>
    <row r="20" spans="1:7" ht="12" customHeight="1">
      <c r="A20" s="12" t="s">
        <v>58</v>
      </c>
      <c r="B20" s="13">
        <v>1323015901.8688</v>
      </c>
      <c r="C20" s="13" t="s">
        <v>399</v>
      </c>
      <c r="D20" s="13">
        <v>1323015901.8688</v>
      </c>
      <c r="E20" s="13">
        <v>179251966.1827</v>
      </c>
      <c r="F20" s="13">
        <v>461832046.7</v>
      </c>
      <c r="G20" s="13">
        <v>1964099914.7515</v>
      </c>
    </row>
    <row r="21" spans="1:7" ht="12" customHeight="1">
      <c r="A21" s="14" t="s">
        <v>400</v>
      </c>
      <c r="B21" s="15">
        <v>272399279.2681</v>
      </c>
      <c r="C21" s="15" t="s">
        <v>399</v>
      </c>
      <c r="D21" s="15">
        <v>272399279.2681</v>
      </c>
      <c r="E21" s="15">
        <v>8993581.968</v>
      </c>
      <c r="F21" s="15">
        <v>117847540</v>
      </c>
      <c r="G21" s="15">
        <v>399240401.2361</v>
      </c>
    </row>
    <row r="22" ht="12" customHeight="1">
      <c r="A22" s="3" t="str">
        <f>"FY "&amp;RIGHT(A7,4)+1</f>
        <v>FY 2012</v>
      </c>
    </row>
    <row r="23" spans="1:7" ht="12" customHeight="1">
      <c r="A23" s="2" t="str">
        <f>"Oct "&amp;RIGHT(A7,4)</f>
        <v>Oct 2011</v>
      </c>
      <c r="B23" s="11">
        <v>185612436.7484</v>
      </c>
      <c r="C23" s="11" t="s">
        <v>399</v>
      </c>
      <c r="D23" s="11">
        <v>185612436.7484</v>
      </c>
      <c r="E23" s="11">
        <v>5207583.2746</v>
      </c>
      <c r="F23" s="11">
        <v>40785059.57</v>
      </c>
      <c r="G23" s="11">
        <v>231605079.593</v>
      </c>
    </row>
    <row r="24" spans="1:7" ht="12" customHeight="1">
      <c r="A24" s="2" t="str">
        <f>"Nov "&amp;RIGHT(A7,4)</f>
        <v>Nov 2011</v>
      </c>
      <c r="B24" s="11">
        <v>136923140.4264</v>
      </c>
      <c r="C24" s="11" t="s">
        <v>399</v>
      </c>
      <c r="D24" s="11">
        <v>136923140.4264</v>
      </c>
      <c r="E24" s="11">
        <v>9641229.5696</v>
      </c>
      <c r="F24" s="11">
        <v>60128041.18</v>
      </c>
      <c r="G24" s="11">
        <v>206692411.176</v>
      </c>
    </row>
    <row r="25" spans="1:7" ht="12" customHeight="1">
      <c r="A25" s="2" t="str">
        <f>"Dec "&amp;RIGHT(A7,4)</f>
        <v>Dec 2011</v>
      </c>
      <c r="B25" s="11" t="s">
        <v>399</v>
      </c>
      <c r="C25" s="11" t="s">
        <v>399</v>
      </c>
      <c r="D25" s="11" t="s">
        <v>399</v>
      </c>
      <c r="E25" s="11" t="s">
        <v>399</v>
      </c>
      <c r="F25" s="11" t="s">
        <v>399</v>
      </c>
      <c r="G25" s="11" t="s">
        <v>399</v>
      </c>
    </row>
    <row r="26" spans="1:7" ht="12" customHeight="1">
      <c r="A26" s="2" t="str">
        <f>"Jan "&amp;RIGHT(A7,4)+1</f>
        <v>Jan 2012</v>
      </c>
      <c r="B26" s="11" t="s">
        <v>399</v>
      </c>
      <c r="C26" s="11" t="s">
        <v>399</v>
      </c>
      <c r="D26" s="11" t="s">
        <v>399</v>
      </c>
      <c r="E26" s="11" t="s">
        <v>399</v>
      </c>
      <c r="F26" s="11" t="s">
        <v>399</v>
      </c>
      <c r="G26" s="11" t="s">
        <v>399</v>
      </c>
    </row>
    <row r="27" spans="1:7" ht="12" customHeight="1">
      <c r="A27" s="2" t="str">
        <f>"Feb "&amp;RIGHT(A7,4)+1</f>
        <v>Feb 2012</v>
      </c>
      <c r="B27" s="11" t="s">
        <v>399</v>
      </c>
      <c r="C27" s="11" t="s">
        <v>399</v>
      </c>
      <c r="D27" s="11" t="s">
        <v>399</v>
      </c>
      <c r="E27" s="11" t="s">
        <v>399</v>
      </c>
      <c r="F27" s="11" t="s">
        <v>399</v>
      </c>
      <c r="G27" s="11" t="s">
        <v>399</v>
      </c>
    </row>
    <row r="28" spans="1:7" ht="12" customHeight="1">
      <c r="A28" s="2" t="str">
        <f>"Mar "&amp;RIGHT(A7,4)+1</f>
        <v>Mar 2012</v>
      </c>
      <c r="B28" s="11" t="s">
        <v>399</v>
      </c>
      <c r="C28" s="11" t="s">
        <v>399</v>
      </c>
      <c r="D28" s="11" t="s">
        <v>399</v>
      </c>
      <c r="E28" s="11" t="s">
        <v>399</v>
      </c>
      <c r="F28" s="11" t="s">
        <v>399</v>
      </c>
      <c r="G28" s="11" t="s">
        <v>399</v>
      </c>
    </row>
    <row r="29" spans="1:7" ht="12" customHeight="1">
      <c r="A29" s="2" t="str">
        <f>"Apr "&amp;RIGHT(A7,4)+1</f>
        <v>Apr 2012</v>
      </c>
      <c r="B29" s="11" t="s">
        <v>399</v>
      </c>
      <c r="C29" s="11" t="s">
        <v>399</v>
      </c>
      <c r="D29" s="11" t="s">
        <v>399</v>
      </c>
      <c r="E29" s="11" t="s">
        <v>399</v>
      </c>
      <c r="F29" s="11" t="s">
        <v>399</v>
      </c>
      <c r="G29" s="11" t="s">
        <v>399</v>
      </c>
    </row>
    <row r="30" spans="1:7" ht="12" customHeight="1">
      <c r="A30" s="2" t="str">
        <f>"May "&amp;RIGHT(A7,4)+1</f>
        <v>May 2012</v>
      </c>
      <c r="B30" s="11" t="s">
        <v>399</v>
      </c>
      <c r="C30" s="11" t="s">
        <v>399</v>
      </c>
      <c r="D30" s="11" t="s">
        <v>399</v>
      </c>
      <c r="E30" s="11" t="s">
        <v>399</v>
      </c>
      <c r="F30" s="11" t="s">
        <v>399</v>
      </c>
      <c r="G30" s="11" t="s">
        <v>399</v>
      </c>
    </row>
    <row r="31" spans="1:7" ht="12" customHeight="1">
      <c r="A31" s="2" t="str">
        <f>"Jun "&amp;RIGHT(A7,4)+1</f>
        <v>Jun 2012</v>
      </c>
      <c r="B31" s="11" t="s">
        <v>399</v>
      </c>
      <c r="C31" s="11" t="s">
        <v>399</v>
      </c>
      <c r="D31" s="11" t="s">
        <v>399</v>
      </c>
      <c r="E31" s="11" t="s">
        <v>399</v>
      </c>
      <c r="F31" s="11" t="s">
        <v>399</v>
      </c>
      <c r="G31" s="11" t="s">
        <v>399</v>
      </c>
    </row>
    <row r="32" spans="1:7" ht="12" customHeight="1">
      <c r="A32" s="2" t="str">
        <f>"Jul "&amp;RIGHT(A7,4)+1</f>
        <v>Jul 2012</v>
      </c>
      <c r="B32" s="11" t="s">
        <v>399</v>
      </c>
      <c r="C32" s="11" t="s">
        <v>399</v>
      </c>
      <c r="D32" s="11" t="s">
        <v>399</v>
      </c>
      <c r="E32" s="11" t="s">
        <v>399</v>
      </c>
      <c r="F32" s="11" t="s">
        <v>399</v>
      </c>
      <c r="G32" s="11" t="s">
        <v>399</v>
      </c>
    </row>
    <row r="33" spans="1:7" ht="12" customHeight="1">
      <c r="A33" s="2" t="str">
        <f>"Aug "&amp;RIGHT(A7,4)+1</f>
        <v>Aug 2012</v>
      </c>
      <c r="B33" s="11" t="s">
        <v>399</v>
      </c>
      <c r="C33" s="11" t="s">
        <v>399</v>
      </c>
      <c r="D33" s="11" t="s">
        <v>399</v>
      </c>
      <c r="E33" s="11" t="s">
        <v>399</v>
      </c>
      <c r="F33" s="11" t="s">
        <v>399</v>
      </c>
      <c r="G33" s="11" t="s">
        <v>399</v>
      </c>
    </row>
    <row r="34" spans="1:7" ht="12" customHeight="1">
      <c r="A34" s="2" t="str">
        <f>"Sep "&amp;RIGHT(A7,4)+1</f>
        <v>Sep 2012</v>
      </c>
      <c r="B34" s="11" t="s">
        <v>399</v>
      </c>
      <c r="C34" s="11" t="s">
        <v>399</v>
      </c>
      <c r="D34" s="11" t="s">
        <v>399</v>
      </c>
      <c r="E34" s="11" t="s">
        <v>399</v>
      </c>
      <c r="F34" s="11" t="s">
        <v>399</v>
      </c>
      <c r="G34" s="11" t="s">
        <v>399</v>
      </c>
    </row>
    <row r="35" spans="1:7" ht="12" customHeight="1">
      <c r="A35" s="12" t="s">
        <v>58</v>
      </c>
      <c r="B35" s="13">
        <v>322535577.1748</v>
      </c>
      <c r="C35" s="13" t="s">
        <v>399</v>
      </c>
      <c r="D35" s="13">
        <v>322535577.1748</v>
      </c>
      <c r="E35" s="13">
        <v>14848812.8442</v>
      </c>
      <c r="F35" s="13">
        <v>100913100.75</v>
      </c>
      <c r="G35" s="13">
        <v>438297490.769</v>
      </c>
    </row>
    <row r="36" spans="1:7" ht="12" customHeight="1">
      <c r="A36" s="14" t="str">
        <f>"Total "&amp;MID(A21,7,LEN(A21)-13)&amp;" Months"</f>
        <v>Total 2 Months</v>
      </c>
      <c r="B36" s="15">
        <v>322535577.1748</v>
      </c>
      <c r="C36" s="15" t="s">
        <v>399</v>
      </c>
      <c r="D36" s="15">
        <v>322535577.1748</v>
      </c>
      <c r="E36" s="15">
        <v>14848812.8442</v>
      </c>
      <c r="F36" s="15">
        <v>100913100.75</v>
      </c>
      <c r="G36" s="15">
        <v>438297490.769</v>
      </c>
    </row>
    <row r="37" spans="1:7" ht="12" customHeight="1">
      <c r="A37" s="34"/>
      <c r="B37" s="34"/>
      <c r="C37" s="34"/>
      <c r="D37" s="34"/>
      <c r="E37" s="34"/>
      <c r="F37" s="34"/>
      <c r="G37" s="34"/>
    </row>
    <row r="38" spans="1:7" ht="69.75" customHeight="1">
      <c r="A38" s="52" t="s">
        <v>201</v>
      </c>
      <c r="B38" s="52"/>
      <c r="C38" s="52"/>
      <c r="D38" s="52"/>
      <c r="E38" s="52"/>
      <c r="F38" s="52"/>
      <c r="G38"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F1"/>
    <mergeCell ref="A2:F2"/>
    <mergeCell ref="A3:A5"/>
    <mergeCell ref="B3:D3"/>
    <mergeCell ref="E3:F3"/>
    <mergeCell ref="A38:G38"/>
    <mergeCell ref="G3:G5"/>
    <mergeCell ref="B4:B5"/>
    <mergeCell ref="C4:C5"/>
    <mergeCell ref="D4:D5"/>
    <mergeCell ref="E4:E5"/>
    <mergeCell ref="F4:F5"/>
    <mergeCell ref="B6:G6"/>
    <mergeCell ref="A37:G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2" width="11.7109375" style="0" customWidth="1"/>
    <col min="3" max="8" width="11.421875" style="0" customWidth="1"/>
  </cols>
  <sheetData>
    <row r="1" spans="1:8" ht="12" customHeight="1">
      <c r="A1" s="36" t="s">
        <v>396</v>
      </c>
      <c r="B1" s="36"/>
      <c r="C1" s="36"/>
      <c r="D1" s="36"/>
      <c r="E1" s="36"/>
      <c r="F1" s="36"/>
      <c r="G1" s="36"/>
      <c r="H1" s="2" t="s">
        <v>397</v>
      </c>
    </row>
    <row r="2" spans="1:8" ht="12" customHeight="1">
      <c r="A2" s="38" t="s">
        <v>282</v>
      </c>
      <c r="B2" s="38"/>
      <c r="C2" s="38"/>
      <c r="D2" s="38"/>
      <c r="E2" s="38"/>
      <c r="F2" s="38"/>
      <c r="G2" s="38"/>
      <c r="H2" s="1"/>
    </row>
    <row r="3" spans="1:8" ht="24" customHeight="1">
      <c r="A3" s="40" t="s">
        <v>53</v>
      </c>
      <c r="B3" s="42" t="s">
        <v>371</v>
      </c>
      <c r="C3" s="42" t="s">
        <v>294</v>
      </c>
      <c r="D3" s="44" t="s">
        <v>56</v>
      </c>
      <c r="E3" s="45"/>
      <c r="F3" s="44" t="s">
        <v>202</v>
      </c>
      <c r="G3" s="53"/>
      <c r="H3" s="53"/>
    </row>
    <row r="4" spans="1:8" ht="24" customHeight="1">
      <c r="A4" s="41"/>
      <c r="B4" s="43"/>
      <c r="C4" s="43"/>
      <c r="D4" s="10" t="s">
        <v>283</v>
      </c>
      <c r="E4" s="10" t="s">
        <v>284</v>
      </c>
      <c r="F4" s="10" t="s">
        <v>203</v>
      </c>
      <c r="G4" s="10" t="s">
        <v>285</v>
      </c>
      <c r="H4" s="9" t="s">
        <v>58</v>
      </c>
    </row>
    <row r="5" spans="1:8" ht="12" customHeight="1">
      <c r="A5" s="1"/>
      <c r="B5" s="34" t="str">
        <f>REPT("-",78)&amp;" Dollars "&amp;REPT("-",78)</f>
        <v>------------------------------------------------------------------------------ Dollars ------------------------------------------------------------------------------</v>
      </c>
      <c r="C5" s="34"/>
      <c r="D5" s="34"/>
      <c r="E5" s="34"/>
      <c r="F5" s="34"/>
      <c r="G5" s="34"/>
      <c r="H5" s="34"/>
    </row>
    <row r="6" ht="12" customHeight="1">
      <c r="A6" s="3" t="s">
        <v>398</v>
      </c>
    </row>
    <row r="7" spans="1:8" ht="12" customHeight="1">
      <c r="A7" s="2" t="str">
        <f>"Oct "&amp;RIGHT(A6,4)-1</f>
        <v>Oct 2010</v>
      </c>
      <c r="B7" s="11">
        <v>5787847899</v>
      </c>
      <c r="C7" s="11">
        <v>170706201</v>
      </c>
      <c r="D7" s="11">
        <v>439256351</v>
      </c>
      <c r="E7" s="11">
        <v>11801841.4516</v>
      </c>
      <c r="F7" s="11">
        <v>4464232.891</v>
      </c>
      <c r="G7" s="11">
        <v>26139</v>
      </c>
      <c r="H7" s="11">
        <v>4490371.891</v>
      </c>
    </row>
    <row r="8" spans="1:8" ht="12" customHeight="1">
      <c r="A8" s="2" t="str">
        <f>"Nov "&amp;RIGHT(A6,4)-1</f>
        <v>Nov 2010</v>
      </c>
      <c r="B8" s="11">
        <v>5820059508</v>
      </c>
      <c r="C8" s="11">
        <v>170706201</v>
      </c>
      <c r="D8" s="11">
        <v>473686740</v>
      </c>
      <c r="E8" s="11">
        <v>11834065.1838</v>
      </c>
      <c r="F8" s="11">
        <v>4645431.4472</v>
      </c>
      <c r="G8" s="11" t="s">
        <v>399</v>
      </c>
      <c r="H8" s="11">
        <v>4645431.4472</v>
      </c>
    </row>
    <row r="9" spans="1:8" ht="12" customHeight="1">
      <c r="A9" s="2" t="str">
        <f>"Dec "&amp;RIGHT(A6,4)-1</f>
        <v>Dec 2010</v>
      </c>
      <c r="B9" s="11">
        <v>6759058657</v>
      </c>
      <c r="C9" s="11">
        <v>170706201</v>
      </c>
      <c r="D9" s="11">
        <v>510773120</v>
      </c>
      <c r="E9" s="11">
        <v>25392461.6722</v>
      </c>
      <c r="F9" s="11">
        <v>12475125.8119</v>
      </c>
      <c r="G9" s="11" t="s">
        <v>399</v>
      </c>
      <c r="H9" s="11">
        <v>12475125.8119</v>
      </c>
    </row>
    <row r="10" spans="1:8" ht="12" customHeight="1">
      <c r="A10" s="2" t="str">
        <f>"Jan "&amp;RIGHT(A6,4)</f>
        <v>Jan 2011</v>
      </c>
      <c r="B10" s="11">
        <v>5877760320</v>
      </c>
      <c r="C10" s="11">
        <v>170706201</v>
      </c>
      <c r="D10" s="11">
        <v>525472555</v>
      </c>
      <c r="E10" s="11">
        <v>12065013.8433</v>
      </c>
      <c r="F10" s="11">
        <v>4743314.4533</v>
      </c>
      <c r="G10" s="11" t="s">
        <v>399</v>
      </c>
      <c r="H10" s="11">
        <v>4743314.4533</v>
      </c>
    </row>
    <row r="11" spans="1:8" ht="12" customHeight="1">
      <c r="A11" s="2" t="str">
        <f>"Feb "&amp;RIGHT(A6,4)</f>
        <v>Feb 2011</v>
      </c>
      <c r="B11" s="11">
        <v>5898527998</v>
      </c>
      <c r="C11" s="11">
        <v>170706201</v>
      </c>
      <c r="D11" s="11">
        <v>508962859</v>
      </c>
      <c r="E11" s="11">
        <v>12511622.3353</v>
      </c>
      <c r="F11" s="11">
        <v>4370146.1412</v>
      </c>
      <c r="G11" s="11" t="s">
        <v>399</v>
      </c>
      <c r="H11" s="11">
        <v>4370146.1412</v>
      </c>
    </row>
    <row r="12" spans="1:8" ht="12" customHeight="1">
      <c r="A12" s="2" t="str">
        <f>"Mar "&amp;RIGHT(A6,4)</f>
        <v>Mar 2011</v>
      </c>
      <c r="B12" s="11">
        <v>6808260452</v>
      </c>
      <c r="C12" s="11">
        <v>170706201</v>
      </c>
      <c r="D12" s="11">
        <v>544806222</v>
      </c>
      <c r="E12" s="11">
        <v>22630200.5335</v>
      </c>
      <c r="F12" s="11">
        <v>11861171.2293</v>
      </c>
      <c r="G12" s="11" t="s">
        <v>399</v>
      </c>
      <c r="H12" s="11">
        <v>11861171.2293</v>
      </c>
    </row>
    <row r="13" spans="1:8" ht="12" customHeight="1">
      <c r="A13" s="2" t="str">
        <f>"Apr "&amp;RIGHT(A6,4)</f>
        <v>Apr 2011</v>
      </c>
      <c r="B13" s="11">
        <v>5959039449</v>
      </c>
      <c r="C13" s="11">
        <v>170706201</v>
      </c>
      <c r="D13" s="11">
        <v>540264869</v>
      </c>
      <c r="E13" s="11">
        <v>13381054.4292</v>
      </c>
      <c r="F13" s="11">
        <v>4675916.6023</v>
      </c>
      <c r="G13" s="11" t="s">
        <v>399</v>
      </c>
      <c r="H13" s="11">
        <v>4675916.6023</v>
      </c>
    </row>
    <row r="14" spans="1:8" ht="12" customHeight="1">
      <c r="A14" s="2" t="str">
        <f>"May "&amp;RIGHT(A6,4)</f>
        <v>May 2011</v>
      </c>
      <c r="B14" s="11">
        <v>6130645774</v>
      </c>
      <c r="C14" s="11">
        <v>170706201</v>
      </c>
      <c r="D14" s="11">
        <v>578368228</v>
      </c>
      <c r="E14" s="11">
        <v>13393319.857</v>
      </c>
      <c r="F14" s="11">
        <v>4723350.1366</v>
      </c>
      <c r="G14" s="11" t="s">
        <v>399</v>
      </c>
      <c r="H14" s="11">
        <v>4723350.1366</v>
      </c>
    </row>
    <row r="15" spans="1:8" ht="12" customHeight="1">
      <c r="A15" s="2" t="str">
        <f>"Jun "&amp;RIGHT(A6,4)</f>
        <v>Jun 2011</v>
      </c>
      <c r="B15" s="11">
        <v>6951711499</v>
      </c>
      <c r="C15" s="11">
        <v>170706201</v>
      </c>
      <c r="D15" s="11">
        <v>599383132</v>
      </c>
      <c r="E15" s="11">
        <v>26138671.7465</v>
      </c>
      <c r="F15" s="11">
        <v>14626075.3797</v>
      </c>
      <c r="G15" s="11" t="s">
        <v>399</v>
      </c>
      <c r="H15" s="11">
        <v>14626075.3797</v>
      </c>
    </row>
    <row r="16" spans="1:8" ht="12" customHeight="1">
      <c r="A16" s="2" t="str">
        <f>"Jul "&amp;RIGHT(A6,4)</f>
        <v>Jul 2011</v>
      </c>
      <c r="B16" s="11">
        <v>6096908553</v>
      </c>
      <c r="C16" s="11">
        <v>170706201</v>
      </c>
      <c r="D16" s="11">
        <v>575698499</v>
      </c>
      <c r="E16" s="11">
        <v>14357797.9168</v>
      </c>
      <c r="F16" s="11">
        <v>5108055.5225</v>
      </c>
      <c r="G16" s="11">
        <v>386386.8</v>
      </c>
      <c r="H16" s="11">
        <v>5494442.3225</v>
      </c>
    </row>
    <row r="17" spans="1:8" ht="12" customHeight="1">
      <c r="A17" s="2" t="str">
        <f>"Aug "&amp;RIGHT(A6,4)</f>
        <v>Aug 2011</v>
      </c>
      <c r="B17" s="11">
        <v>6140144317</v>
      </c>
      <c r="C17" s="11">
        <v>170706201</v>
      </c>
      <c r="D17" s="11">
        <v>724080478</v>
      </c>
      <c r="E17" s="11">
        <v>14720764.9377</v>
      </c>
      <c r="F17" s="11">
        <v>5132945.0006</v>
      </c>
      <c r="G17" s="11">
        <v>610232.42</v>
      </c>
      <c r="H17" s="11">
        <v>5743177.4206</v>
      </c>
    </row>
    <row r="18" spans="1:8" ht="12" customHeight="1">
      <c r="A18" s="2" t="str">
        <f>"Sep "&amp;RIGHT(A6,4)</f>
        <v>Sep 2011</v>
      </c>
      <c r="B18" s="11">
        <v>7097454732</v>
      </c>
      <c r="C18" s="11">
        <v>170706210</v>
      </c>
      <c r="D18" s="11">
        <v>1168885670</v>
      </c>
      <c r="E18" s="11">
        <v>18175505.7673</v>
      </c>
      <c r="F18" s="11">
        <v>17219573.8392</v>
      </c>
      <c r="G18" s="11">
        <v>710774.52</v>
      </c>
      <c r="H18" s="11">
        <v>17930348.3592</v>
      </c>
    </row>
    <row r="19" spans="1:8" ht="12" customHeight="1">
      <c r="A19" s="12" t="s">
        <v>58</v>
      </c>
      <c r="B19" s="13">
        <v>75327419158</v>
      </c>
      <c r="C19" s="13">
        <v>2048474421</v>
      </c>
      <c r="D19" s="13">
        <v>7189638723</v>
      </c>
      <c r="E19" s="13">
        <v>196402319.6742</v>
      </c>
      <c r="F19" s="13">
        <v>94045338.4548</v>
      </c>
      <c r="G19" s="13">
        <v>1733532.74</v>
      </c>
      <c r="H19" s="13">
        <v>95778871.1948</v>
      </c>
    </row>
    <row r="20" spans="1:8" ht="12" customHeight="1">
      <c r="A20" s="14" t="s">
        <v>400</v>
      </c>
      <c r="B20" s="15">
        <v>11607907407</v>
      </c>
      <c r="C20" s="15">
        <v>341412402</v>
      </c>
      <c r="D20" s="15">
        <v>912943091</v>
      </c>
      <c r="E20" s="15">
        <v>23635906.6354</v>
      </c>
      <c r="F20" s="15">
        <v>9109664.3382</v>
      </c>
      <c r="G20" s="15">
        <v>26139</v>
      </c>
      <c r="H20" s="15">
        <v>9135803.3382</v>
      </c>
    </row>
    <row r="21" ht="12" customHeight="1">
      <c r="A21" s="3" t="str">
        <f>"FY "&amp;RIGHT(A6,4)+1</f>
        <v>FY 2012</v>
      </c>
    </row>
    <row r="22" spans="1:8" ht="12" customHeight="1">
      <c r="A22" s="2" t="str">
        <f>"Oct "&amp;RIGHT(A6,4)</f>
        <v>Oct 2011</v>
      </c>
      <c r="B22" s="11">
        <v>6247020684</v>
      </c>
      <c r="C22" s="11">
        <v>170853896</v>
      </c>
      <c r="D22" s="11">
        <v>475894967</v>
      </c>
      <c r="E22" s="11">
        <v>14684223.7152</v>
      </c>
      <c r="F22" s="11">
        <v>5242121.2353</v>
      </c>
      <c r="G22" s="11">
        <v>516782.39</v>
      </c>
      <c r="H22" s="11">
        <v>5758903.6253</v>
      </c>
    </row>
    <row r="23" spans="1:8" ht="12" customHeight="1">
      <c r="A23" s="2" t="str">
        <f>"Nov "&amp;RIGHT(A6,4)</f>
        <v>Nov 2011</v>
      </c>
      <c r="B23" s="11">
        <v>6220561354</v>
      </c>
      <c r="C23" s="11">
        <v>170853896</v>
      </c>
      <c r="D23" s="11">
        <v>596336906</v>
      </c>
      <c r="E23" s="11">
        <v>14845921.6479</v>
      </c>
      <c r="F23" s="11">
        <v>5685679.8356</v>
      </c>
      <c r="G23" s="11">
        <v>651132.56</v>
      </c>
      <c r="H23" s="11">
        <v>6336812.3956</v>
      </c>
    </row>
    <row r="24" spans="1:8" ht="12" customHeight="1">
      <c r="A24" s="2" t="str">
        <f>"Dec "&amp;RIGHT(A6,4)</f>
        <v>Dec 2011</v>
      </c>
      <c r="B24" s="11" t="s">
        <v>399</v>
      </c>
      <c r="C24" s="11" t="s">
        <v>399</v>
      </c>
      <c r="D24" s="11" t="s">
        <v>399</v>
      </c>
      <c r="E24" s="11" t="s">
        <v>399</v>
      </c>
      <c r="F24" s="11" t="s">
        <v>399</v>
      </c>
      <c r="G24" s="11" t="s">
        <v>399</v>
      </c>
      <c r="H24" s="11" t="s">
        <v>399</v>
      </c>
    </row>
    <row r="25" spans="1:8" ht="12" customHeight="1">
      <c r="A25" s="2" t="str">
        <f>"Jan "&amp;RIGHT(A6,4)+1</f>
        <v>Jan 2012</v>
      </c>
      <c r="B25" s="11" t="s">
        <v>399</v>
      </c>
      <c r="C25" s="11" t="s">
        <v>399</v>
      </c>
      <c r="D25" s="11" t="s">
        <v>399</v>
      </c>
      <c r="E25" s="11" t="s">
        <v>399</v>
      </c>
      <c r="F25" s="11" t="s">
        <v>399</v>
      </c>
      <c r="G25" s="11" t="s">
        <v>399</v>
      </c>
      <c r="H25" s="11" t="s">
        <v>399</v>
      </c>
    </row>
    <row r="26" spans="1:8" ht="12" customHeight="1">
      <c r="A26" s="2" t="str">
        <f>"Feb "&amp;RIGHT(A6,4)+1</f>
        <v>Feb 2012</v>
      </c>
      <c r="B26" s="11" t="s">
        <v>399</v>
      </c>
      <c r="C26" s="11" t="s">
        <v>399</v>
      </c>
      <c r="D26" s="11" t="s">
        <v>399</v>
      </c>
      <c r="E26" s="11" t="s">
        <v>399</v>
      </c>
      <c r="F26" s="11" t="s">
        <v>399</v>
      </c>
      <c r="G26" s="11" t="s">
        <v>399</v>
      </c>
      <c r="H26" s="11" t="s">
        <v>399</v>
      </c>
    </row>
    <row r="27" spans="1:8" ht="12" customHeight="1">
      <c r="A27" s="2" t="str">
        <f>"Mar "&amp;RIGHT(A6,4)+1</f>
        <v>Mar 2012</v>
      </c>
      <c r="B27" s="11" t="s">
        <v>399</v>
      </c>
      <c r="C27" s="11" t="s">
        <v>399</v>
      </c>
      <c r="D27" s="11" t="s">
        <v>399</v>
      </c>
      <c r="E27" s="11" t="s">
        <v>399</v>
      </c>
      <c r="F27" s="11" t="s">
        <v>399</v>
      </c>
      <c r="G27" s="11" t="s">
        <v>399</v>
      </c>
      <c r="H27" s="11" t="s">
        <v>399</v>
      </c>
    </row>
    <row r="28" spans="1:8" ht="12" customHeight="1">
      <c r="A28" s="2" t="str">
        <f>"Apr "&amp;RIGHT(A6,4)+1</f>
        <v>Apr 2012</v>
      </c>
      <c r="B28" s="11" t="s">
        <v>399</v>
      </c>
      <c r="C28" s="11" t="s">
        <v>399</v>
      </c>
      <c r="D28" s="11" t="s">
        <v>399</v>
      </c>
      <c r="E28" s="11" t="s">
        <v>399</v>
      </c>
      <c r="F28" s="11" t="s">
        <v>399</v>
      </c>
      <c r="G28" s="11" t="s">
        <v>399</v>
      </c>
      <c r="H28" s="11" t="s">
        <v>399</v>
      </c>
    </row>
    <row r="29" spans="1:8" ht="12" customHeight="1">
      <c r="A29" s="2" t="str">
        <f>"May "&amp;RIGHT(A6,4)+1</f>
        <v>May 2012</v>
      </c>
      <c r="B29" s="11" t="s">
        <v>399</v>
      </c>
      <c r="C29" s="11" t="s">
        <v>399</v>
      </c>
      <c r="D29" s="11" t="s">
        <v>399</v>
      </c>
      <c r="E29" s="11" t="s">
        <v>399</v>
      </c>
      <c r="F29" s="11" t="s">
        <v>399</v>
      </c>
      <c r="G29" s="11" t="s">
        <v>399</v>
      </c>
      <c r="H29" s="11" t="s">
        <v>399</v>
      </c>
    </row>
    <row r="30" spans="1:8" ht="12" customHeight="1">
      <c r="A30" s="2" t="str">
        <f>"Jun "&amp;RIGHT(A6,4)+1</f>
        <v>Jun 2012</v>
      </c>
      <c r="B30" s="11" t="s">
        <v>399</v>
      </c>
      <c r="C30" s="11" t="s">
        <v>399</v>
      </c>
      <c r="D30" s="11" t="s">
        <v>399</v>
      </c>
      <c r="E30" s="11" t="s">
        <v>399</v>
      </c>
      <c r="F30" s="11" t="s">
        <v>399</v>
      </c>
      <c r="G30" s="11" t="s">
        <v>399</v>
      </c>
      <c r="H30" s="11" t="s">
        <v>399</v>
      </c>
    </row>
    <row r="31" spans="1:8" ht="12" customHeight="1">
      <c r="A31" s="2" t="str">
        <f>"Jul "&amp;RIGHT(A6,4)+1</f>
        <v>Jul 2012</v>
      </c>
      <c r="B31" s="11" t="s">
        <v>399</v>
      </c>
      <c r="C31" s="11" t="s">
        <v>399</v>
      </c>
      <c r="D31" s="11" t="s">
        <v>399</v>
      </c>
      <c r="E31" s="11" t="s">
        <v>399</v>
      </c>
      <c r="F31" s="11" t="s">
        <v>399</v>
      </c>
      <c r="G31" s="11" t="s">
        <v>399</v>
      </c>
      <c r="H31" s="11" t="s">
        <v>399</v>
      </c>
    </row>
    <row r="32" spans="1:8" ht="12" customHeight="1">
      <c r="A32" s="2" t="str">
        <f>"Aug "&amp;RIGHT(A6,4)+1</f>
        <v>Aug 2012</v>
      </c>
      <c r="B32" s="11" t="s">
        <v>399</v>
      </c>
      <c r="C32" s="11" t="s">
        <v>399</v>
      </c>
      <c r="D32" s="11" t="s">
        <v>399</v>
      </c>
      <c r="E32" s="11" t="s">
        <v>399</v>
      </c>
      <c r="F32" s="11" t="s">
        <v>399</v>
      </c>
      <c r="G32" s="11" t="s">
        <v>399</v>
      </c>
      <c r="H32" s="11" t="s">
        <v>399</v>
      </c>
    </row>
    <row r="33" spans="1:8" ht="12" customHeight="1">
      <c r="A33" s="2" t="str">
        <f>"Sep "&amp;RIGHT(A6,4)+1</f>
        <v>Sep 2012</v>
      </c>
      <c r="B33" s="11" t="s">
        <v>399</v>
      </c>
      <c r="C33" s="11" t="s">
        <v>399</v>
      </c>
      <c r="D33" s="11" t="s">
        <v>399</v>
      </c>
      <c r="E33" s="11" t="s">
        <v>399</v>
      </c>
      <c r="F33" s="11" t="s">
        <v>399</v>
      </c>
      <c r="G33" s="11" t="s">
        <v>399</v>
      </c>
      <c r="H33" s="11" t="s">
        <v>399</v>
      </c>
    </row>
    <row r="34" spans="1:8" ht="12" customHeight="1">
      <c r="A34" s="12" t="s">
        <v>58</v>
      </c>
      <c r="B34" s="13">
        <v>12467582038</v>
      </c>
      <c r="C34" s="13">
        <v>341707792</v>
      </c>
      <c r="D34" s="13">
        <v>1072231873</v>
      </c>
      <c r="E34" s="13">
        <v>29530145.3631</v>
      </c>
      <c r="F34" s="13">
        <v>10927801.0709</v>
      </c>
      <c r="G34" s="13">
        <v>1167914.95</v>
      </c>
      <c r="H34" s="13">
        <v>12095716.0209</v>
      </c>
    </row>
    <row r="35" spans="1:8" ht="12" customHeight="1">
      <c r="A35" s="14" t="str">
        <f>"Total "&amp;MID(A20,7,LEN(A20)-13)&amp;" Months"</f>
        <v>Total 2 Months</v>
      </c>
      <c r="B35" s="15">
        <v>12467582038</v>
      </c>
      <c r="C35" s="15">
        <v>341707792</v>
      </c>
      <c r="D35" s="15">
        <v>1072231873</v>
      </c>
      <c r="E35" s="15">
        <v>29530145.3631</v>
      </c>
      <c r="F35" s="15">
        <v>10927801.0709</v>
      </c>
      <c r="G35" s="15">
        <v>1167914.95</v>
      </c>
      <c r="H35" s="15">
        <v>12095716.0209</v>
      </c>
    </row>
    <row r="36" spans="1:8" ht="12" customHeight="1">
      <c r="A36" s="34"/>
      <c r="B36" s="34"/>
      <c r="C36" s="34"/>
      <c r="D36" s="34"/>
      <c r="E36" s="34"/>
      <c r="F36" s="34"/>
      <c r="G36" s="34"/>
      <c r="H36" s="34"/>
    </row>
    <row r="37" spans="1:8" ht="124.5" customHeight="1">
      <c r="A37" s="52" t="s">
        <v>0</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A37:H37"/>
    <mergeCell ref="B5:H5"/>
    <mergeCell ref="A36:H36"/>
    <mergeCell ref="A1:G1"/>
    <mergeCell ref="A2:G2"/>
    <mergeCell ref="A3:A4"/>
    <mergeCell ref="C3:C4"/>
    <mergeCell ref="D3:E3"/>
    <mergeCell ref="F3:H3"/>
    <mergeCell ref="B3:B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23" sqref="A23"/>
    </sheetView>
  </sheetViews>
  <sheetFormatPr defaultColWidth="9.140625" defaultRowHeight="12.75"/>
  <cols>
    <col min="1" max="1" width="12.140625" style="0" customWidth="1"/>
    <col min="2" max="9" width="11.421875" style="0" customWidth="1"/>
  </cols>
  <sheetData>
    <row r="1" spans="1:9" ht="12" customHeight="1">
      <c r="A1" s="36" t="s">
        <v>396</v>
      </c>
      <c r="B1" s="36"/>
      <c r="C1" s="36"/>
      <c r="D1" s="36"/>
      <c r="E1" s="36"/>
      <c r="F1" s="36"/>
      <c r="G1" s="36"/>
      <c r="H1" s="36"/>
      <c r="I1" s="2" t="s">
        <v>397</v>
      </c>
    </row>
    <row r="2" spans="1:9" ht="12" customHeight="1">
      <c r="A2" s="38" t="s">
        <v>286</v>
      </c>
      <c r="B2" s="38"/>
      <c r="C2" s="38"/>
      <c r="D2" s="38"/>
      <c r="E2" s="38"/>
      <c r="F2" s="38"/>
      <c r="G2" s="38"/>
      <c r="H2" s="38"/>
      <c r="I2" s="1"/>
    </row>
    <row r="3" spans="1:9" ht="24" customHeight="1">
      <c r="A3" s="40" t="s">
        <v>53</v>
      </c>
      <c r="B3" s="44" t="s">
        <v>287</v>
      </c>
      <c r="C3" s="53"/>
      <c r="D3" s="53"/>
      <c r="E3" s="53"/>
      <c r="F3" s="53"/>
      <c r="G3" s="53"/>
      <c r="H3" s="45"/>
      <c r="I3" s="50" t="s">
        <v>55</v>
      </c>
    </row>
    <row r="4" spans="1:9" ht="24" customHeight="1">
      <c r="A4" s="41"/>
      <c r="B4" s="10" t="s">
        <v>204</v>
      </c>
      <c r="C4" s="10" t="s">
        <v>205</v>
      </c>
      <c r="D4" s="10" t="s">
        <v>206</v>
      </c>
      <c r="E4" s="10" t="s">
        <v>186</v>
      </c>
      <c r="F4" s="10" t="s">
        <v>207</v>
      </c>
      <c r="G4" s="10" t="s">
        <v>208</v>
      </c>
      <c r="H4" s="10" t="s">
        <v>58</v>
      </c>
      <c r="I4" s="51"/>
    </row>
    <row r="5" spans="1:9" ht="12" customHeight="1">
      <c r="A5" s="1"/>
      <c r="B5" s="34" t="str">
        <f>REPT("-",90)&amp;" Dollars "&amp;REPT("-",90)</f>
        <v>------------------------------------------------------------------------------------------ Dollars ------------------------------------------------------------------------------------------</v>
      </c>
      <c r="C5" s="34"/>
      <c r="D5" s="34"/>
      <c r="E5" s="34"/>
      <c r="F5" s="34"/>
      <c r="G5" s="34"/>
      <c r="H5" s="34"/>
      <c r="I5" s="34"/>
    </row>
    <row r="6" ht="12" customHeight="1">
      <c r="A6" s="3" t="s">
        <v>398</v>
      </c>
    </row>
    <row r="7" spans="1:9" ht="12" customHeight="1">
      <c r="A7" s="2" t="str">
        <f>"Oct "&amp;RIGHT(A6,4)-1</f>
        <v>Oct 2010</v>
      </c>
      <c r="B7" s="11">
        <v>1237553192.8025</v>
      </c>
      <c r="C7" s="11">
        <v>0</v>
      </c>
      <c r="D7" s="11">
        <v>330762184.44</v>
      </c>
      <c r="E7" s="11">
        <v>215223034.05</v>
      </c>
      <c r="F7" s="11">
        <v>351110.28</v>
      </c>
      <c r="G7" s="11" t="s">
        <v>399</v>
      </c>
      <c r="H7" s="11">
        <v>1783889521.5725</v>
      </c>
      <c r="I7" s="11">
        <v>1162759.055</v>
      </c>
    </row>
    <row r="8" spans="1:9" ht="12" customHeight="1">
      <c r="A8" s="2" t="str">
        <f>"Nov "&amp;RIGHT(A6,4)-1</f>
        <v>Nov 2010</v>
      </c>
      <c r="B8" s="11">
        <v>1120874215.05</v>
      </c>
      <c r="C8" s="11">
        <v>0</v>
      </c>
      <c r="D8" s="11">
        <v>305212672.01</v>
      </c>
      <c r="E8" s="11">
        <v>206528842.31</v>
      </c>
      <c r="F8" s="11">
        <v>278556.38</v>
      </c>
      <c r="G8" s="11" t="s">
        <v>399</v>
      </c>
      <c r="H8" s="11">
        <v>1632894285.75</v>
      </c>
      <c r="I8" s="11">
        <v>1059853.4375</v>
      </c>
    </row>
    <row r="9" spans="1:9" ht="12" customHeight="1">
      <c r="A9" s="2" t="str">
        <f>"Dec "&amp;RIGHT(A6,4)-1</f>
        <v>Dec 2010</v>
      </c>
      <c r="B9" s="11">
        <v>857972940.7925</v>
      </c>
      <c r="C9" s="11">
        <v>0</v>
      </c>
      <c r="D9" s="11">
        <v>223370548.91</v>
      </c>
      <c r="E9" s="11">
        <v>253514894.99</v>
      </c>
      <c r="F9" s="11">
        <v>2643009.78</v>
      </c>
      <c r="G9" s="11">
        <v>82757549</v>
      </c>
      <c r="H9" s="11">
        <v>1420258943.4725</v>
      </c>
      <c r="I9" s="11">
        <v>826985.3525</v>
      </c>
    </row>
    <row r="10" spans="1:9" ht="12" customHeight="1">
      <c r="A10" s="2" t="str">
        <f>"Jan "&amp;RIGHT(A6,4)</f>
        <v>Jan 2011</v>
      </c>
      <c r="B10" s="11">
        <v>1134506503.065</v>
      </c>
      <c r="C10" s="11">
        <v>0</v>
      </c>
      <c r="D10" s="11">
        <v>284879590.5</v>
      </c>
      <c r="E10" s="11">
        <v>200679369.55</v>
      </c>
      <c r="F10" s="11">
        <v>247084.19</v>
      </c>
      <c r="G10" s="11" t="s">
        <v>399</v>
      </c>
      <c r="H10" s="11">
        <v>1620312547.305</v>
      </c>
      <c r="I10" s="11">
        <v>1084589.25</v>
      </c>
    </row>
    <row r="11" spans="1:9" ht="12" customHeight="1">
      <c r="A11" s="2" t="str">
        <f>"Feb "&amp;RIGHT(A6,4)</f>
        <v>Feb 2011</v>
      </c>
      <c r="B11" s="11">
        <v>1107720154.0875</v>
      </c>
      <c r="C11" s="11">
        <v>0</v>
      </c>
      <c r="D11" s="11">
        <v>286059834.94</v>
      </c>
      <c r="E11" s="11">
        <v>197174620.93</v>
      </c>
      <c r="F11" s="11">
        <v>252203.94</v>
      </c>
      <c r="G11" s="11" t="s">
        <v>399</v>
      </c>
      <c r="H11" s="11">
        <v>1591206813.8975</v>
      </c>
      <c r="I11" s="11">
        <v>979564.3975</v>
      </c>
    </row>
    <row r="12" spans="1:9" ht="12" customHeight="1">
      <c r="A12" s="2" t="str">
        <f>"Mar "&amp;RIGHT(A6,4)</f>
        <v>Mar 2011</v>
      </c>
      <c r="B12" s="11">
        <v>1277923714.7075</v>
      </c>
      <c r="C12" s="11">
        <v>0</v>
      </c>
      <c r="D12" s="11">
        <v>348482726.48</v>
      </c>
      <c r="E12" s="11">
        <v>310886786.1</v>
      </c>
      <c r="F12" s="11">
        <v>2835026.06</v>
      </c>
      <c r="G12" s="11">
        <v>53991112</v>
      </c>
      <c r="H12" s="11">
        <v>1994119365.3475</v>
      </c>
      <c r="I12" s="11">
        <v>1161025.0625</v>
      </c>
    </row>
    <row r="13" spans="1:9" ht="12" customHeight="1">
      <c r="A13" s="2" t="str">
        <f>"Apr "&amp;RIGHT(A6,4)</f>
        <v>Apr 2011</v>
      </c>
      <c r="B13" s="11">
        <v>1051720082.03</v>
      </c>
      <c r="C13" s="11">
        <v>0</v>
      </c>
      <c r="D13" s="11">
        <v>303376455.08</v>
      </c>
      <c r="E13" s="11">
        <v>214037944.87</v>
      </c>
      <c r="F13" s="11">
        <v>346679.98</v>
      </c>
      <c r="G13" s="11" t="s">
        <v>399</v>
      </c>
      <c r="H13" s="11">
        <v>1569481161.96</v>
      </c>
      <c r="I13" s="11">
        <v>989006.2225</v>
      </c>
    </row>
    <row r="14" spans="1:9" ht="12" customHeight="1">
      <c r="A14" s="2" t="str">
        <f>"May "&amp;RIGHT(A6,4)</f>
        <v>May 2011</v>
      </c>
      <c r="B14" s="11">
        <v>1135985799.3625</v>
      </c>
      <c r="C14" s="11">
        <v>0</v>
      </c>
      <c r="D14" s="11">
        <v>343674695.79</v>
      </c>
      <c r="E14" s="11">
        <v>220101457.49</v>
      </c>
      <c r="F14" s="11">
        <v>1046891.66</v>
      </c>
      <c r="G14" s="11" t="s">
        <v>399</v>
      </c>
      <c r="H14" s="11">
        <v>1700808844.3025</v>
      </c>
      <c r="I14" s="11">
        <v>1145262.5</v>
      </c>
    </row>
    <row r="15" spans="1:9" ht="12" customHeight="1">
      <c r="A15" s="2" t="str">
        <f>"Jun "&amp;RIGHT(A6,4)</f>
        <v>Jun 2011</v>
      </c>
      <c r="B15" s="11">
        <v>328980687.7625</v>
      </c>
      <c r="C15" s="11">
        <v>0</v>
      </c>
      <c r="D15" s="11">
        <v>97457278.67</v>
      </c>
      <c r="E15" s="11">
        <v>256152627.26</v>
      </c>
      <c r="F15" s="11">
        <v>122739496.81</v>
      </c>
      <c r="G15" s="11">
        <v>61086558</v>
      </c>
      <c r="H15" s="11">
        <v>866416648.5025</v>
      </c>
      <c r="I15" s="11">
        <v>711424.03</v>
      </c>
    </row>
    <row r="16" spans="1:9" ht="12" customHeight="1">
      <c r="A16" s="2" t="str">
        <f>"Jul "&amp;RIGHT(A6,4)</f>
        <v>Jul 2011</v>
      </c>
      <c r="B16" s="11">
        <v>123570350.015</v>
      </c>
      <c r="C16" s="11">
        <v>0</v>
      </c>
      <c r="D16" s="11">
        <v>17735445.04</v>
      </c>
      <c r="E16" s="11">
        <v>171670247.25</v>
      </c>
      <c r="F16" s="11">
        <v>148762982.91</v>
      </c>
      <c r="G16" s="11" t="s">
        <v>399</v>
      </c>
      <c r="H16" s="11">
        <v>461739025.215</v>
      </c>
      <c r="I16" s="11">
        <v>1180596.825</v>
      </c>
    </row>
    <row r="17" spans="1:9" ht="12" customHeight="1">
      <c r="A17" s="2" t="str">
        <f>"Aug "&amp;RIGHT(A6,4)</f>
        <v>Aug 2011</v>
      </c>
      <c r="B17" s="11">
        <v>549901858.6675</v>
      </c>
      <c r="C17" s="11">
        <v>0</v>
      </c>
      <c r="D17" s="11">
        <v>134262464.82</v>
      </c>
      <c r="E17" s="11">
        <v>200465361.06</v>
      </c>
      <c r="F17" s="11">
        <v>61347699.56</v>
      </c>
      <c r="G17" s="11" t="s">
        <v>399</v>
      </c>
      <c r="H17" s="11">
        <v>945977384.1075</v>
      </c>
      <c r="I17" s="11">
        <v>724997.495</v>
      </c>
    </row>
    <row r="18" spans="1:9" ht="12" customHeight="1">
      <c r="A18" s="2" t="str">
        <f>"Sep "&amp;RIGHT(A6,4)</f>
        <v>Sep 2011</v>
      </c>
      <c r="B18" s="11">
        <v>1374418165.01</v>
      </c>
      <c r="C18" s="11">
        <v>0</v>
      </c>
      <c r="D18" s="11">
        <v>360686518.53</v>
      </c>
      <c r="E18" s="11">
        <v>263748854.86</v>
      </c>
      <c r="F18" s="11">
        <v>28583672.83</v>
      </c>
      <c r="G18" s="11">
        <v>195129563</v>
      </c>
      <c r="H18" s="11">
        <v>2222566774.23</v>
      </c>
      <c r="I18" s="11">
        <v>1242844.045</v>
      </c>
    </row>
    <row r="19" spans="1:9" ht="12" customHeight="1">
      <c r="A19" s="12" t="s">
        <v>58</v>
      </c>
      <c r="B19" s="13">
        <v>11301127663.3525</v>
      </c>
      <c r="C19" s="13">
        <v>0</v>
      </c>
      <c r="D19" s="13">
        <v>3035960415.21</v>
      </c>
      <c r="E19" s="13">
        <v>2710184040.72</v>
      </c>
      <c r="F19" s="13">
        <v>369434414.38</v>
      </c>
      <c r="G19" s="13">
        <v>392964782</v>
      </c>
      <c r="H19" s="13">
        <v>17809671315.6625</v>
      </c>
      <c r="I19" s="13">
        <v>12268907.6725</v>
      </c>
    </row>
    <row r="20" spans="1:9" ht="12" customHeight="1">
      <c r="A20" s="14" t="s">
        <v>400</v>
      </c>
      <c r="B20" s="15">
        <v>2358427407.8525</v>
      </c>
      <c r="C20" s="15">
        <v>0</v>
      </c>
      <c r="D20" s="15">
        <v>635974856.45</v>
      </c>
      <c r="E20" s="15">
        <v>421751876.36</v>
      </c>
      <c r="F20" s="15">
        <v>629666.66</v>
      </c>
      <c r="G20" s="15" t="s">
        <v>399</v>
      </c>
      <c r="H20" s="15">
        <v>3416783807.3225</v>
      </c>
      <c r="I20" s="15">
        <v>2222612.4925</v>
      </c>
    </row>
    <row r="21" ht="12" customHeight="1">
      <c r="A21" s="3" t="str">
        <f>"FY "&amp;RIGHT(A6,4)+1</f>
        <v>FY 2012</v>
      </c>
    </row>
    <row r="22" spans="1:9" ht="12" customHeight="1">
      <c r="A22" s="2" t="str">
        <f>"Oct "&amp;RIGHT(A6,4)</f>
        <v>Oct 2011</v>
      </c>
      <c r="B22" s="11">
        <v>1314195284.0125</v>
      </c>
      <c r="C22" s="11">
        <v>0</v>
      </c>
      <c r="D22" s="11">
        <v>352937977.03</v>
      </c>
      <c r="E22" s="11">
        <v>218069368.94</v>
      </c>
      <c r="F22" s="11">
        <v>771233.16</v>
      </c>
      <c r="G22" s="11" t="s">
        <v>399</v>
      </c>
      <c r="H22" s="11">
        <v>1885973863.1425</v>
      </c>
      <c r="I22" s="11">
        <v>1227972.675</v>
      </c>
    </row>
    <row r="23" spans="1:9" ht="12" customHeight="1">
      <c r="A23" s="2" t="str">
        <f>"Nov "&amp;RIGHT(A6,4)</f>
        <v>Nov 2011</v>
      </c>
      <c r="B23" s="11">
        <v>1171324902.2525</v>
      </c>
      <c r="C23" s="11">
        <v>0</v>
      </c>
      <c r="D23" s="11">
        <v>328577120.09</v>
      </c>
      <c r="E23" s="11">
        <v>210436064.5</v>
      </c>
      <c r="F23" s="11">
        <v>342036.9</v>
      </c>
      <c r="G23" s="11" t="s">
        <v>399</v>
      </c>
      <c r="H23" s="11">
        <v>1710680123.7425</v>
      </c>
      <c r="I23" s="11">
        <v>1110777.95</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2485520186.265</v>
      </c>
      <c r="C34" s="13">
        <v>0</v>
      </c>
      <c r="D34" s="13">
        <v>681515097.12</v>
      </c>
      <c r="E34" s="13">
        <v>428505433.44</v>
      </c>
      <c r="F34" s="13">
        <v>1113270.06</v>
      </c>
      <c r="G34" s="13" t="s">
        <v>399</v>
      </c>
      <c r="H34" s="13">
        <v>3596653986.885</v>
      </c>
      <c r="I34" s="13">
        <v>2338750.625</v>
      </c>
    </row>
    <row r="35" spans="1:9" ht="12" customHeight="1">
      <c r="A35" s="14" t="str">
        <f>"Total "&amp;MID(A20,7,LEN(A20)-13)&amp;" Months"</f>
        <v>Total 2 Months</v>
      </c>
      <c r="B35" s="15">
        <v>2485520186.265</v>
      </c>
      <c r="C35" s="15">
        <v>0</v>
      </c>
      <c r="D35" s="15">
        <v>681515097.12</v>
      </c>
      <c r="E35" s="15">
        <v>428505433.44</v>
      </c>
      <c r="F35" s="15">
        <v>1113270.06</v>
      </c>
      <c r="G35" s="15" t="s">
        <v>399</v>
      </c>
      <c r="H35" s="15">
        <v>3596653986.885</v>
      </c>
      <c r="I35" s="15">
        <v>2338750.625</v>
      </c>
    </row>
    <row r="36" spans="1:9" ht="12" customHeight="1">
      <c r="A36" s="34"/>
      <c r="B36" s="34"/>
      <c r="C36" s="34"/>
      <c r="D36" s="34"/>
      <c r="E36" s="34"/>
      <c r="F36" s="34"/>
      <c r="G36" s="34"/>
      <c r="H36" s="34"/>
      <c r="I36" s="34"/>
    </row>
    <row r="37" spans="1:9" ht="69.75" customHeight="1">
      <c r="A37" s="52" t="s">
        <v>209</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A36:I36"/>
    <mergeCell ref="A37:I37"/>
    <mergeCell ref="A1:H1"/>
    <mergeCell ref="A2:H2"/>
    <mergeCell ref="A3:A4"/>
    <mergeCell ref="B3:H3"/>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tabSelected="1" zoomScalePageLayoutView="0" workbookViewId="0" topLeftCell="A1">
      <selection activeCell="A1" sqref="A1:H1"/>
    </sheetView>
  </sheetViews>
  <sheetFormatPr defaultColWidth="9.140625" defaultRowHeight="12.75"/>
  <cols>
    <col min="1" max="5" width="11.421875" style="0" customWidth="1"/>
    <col min="6" max="6" width="12.28125" style="0" customWidth="1"/>
    <col min="7" max="7" width="12.421875" style="0" customWidth="1"/>
    <col min="8" max="9" width="11.421875" style="0" customWidth="1"/>
  </cols>
  <sheetData>
    <row r="1" spans="1:9" ht="12" customHeight="1">
      <c r="A1" s="36" t="s">
        <v>396</v>
      </c>
      <c r="B1" s="36"/>
      <c r="C1" s="36"/>
      <c r="D1" s="36"/>
      <c r="E1" s="36"/>
      <c r="F1" s="36"/>
      <c r="G1" s="36"/>
      <c r="H1" s="36"/>
      <c r="I1" s="2" t="s">
        <v>397</v>
      </c>
    </row>
    <row r="2" spans="1:9" ht="12" customHeight="1">
      <c r="A2" s="38" t="s">
        <v>353</v>
      </c>
      <c r="B2" s="38"/>
      <c r="C2" s="38"/>
      <c r="D2" s="38"/>
      <c r="E2" s="38"/>
      <c r="F2" s="38"/>
      <c r="G2" s="38"/>
      <c r="H2" s="38"/>
      <c r="I2" s="1"/>
    </row>
    <row r="3" spans="1:9" ht="24" customHeight="1">
      <c r="A3" s="40" t="s">
        <v>53</v>
      </c>
      <c r="B3" s="44" t="s">
        <v>214</v>
      </c>
      <c r="C3" s="45"/>
      <c r="D3" s="44" t="s">
        <v>59</v>
      </c>
      <c r="E3" s="45"/>
      <c r="F3" s="42" t="s">
        <v>215</v>
      </c>
      <c r="G3" s="42" t="s">
        <v>60</v>
      </c>
      <c r="H3" s="42" t="s">
        <v>216</v>
      </c>
      <c r="I3" s="50" t="s">
        <v>61</v>
      </c>
    </row>
    <row r="4" spans="1:9" ht="24" customHeight="1">
      <c r="A4" s="41"/>
      <c r="B4" s="10" t="s">
        <v>62</v>
      </c>
      <c r="C4" s="10" t="s">
        <v>63</v>
      </c>
      <c r="D4" s="10" t="s">
        <v>64</v>
      </c>
      <c r="E4" s="10" t="s">
        <v>231</v>
      </c>
      <c r="F4" s="43"/>
      <c r="G4" s="43"/>
      <c r="H4" s="43"/>
      <c r="I4" s="51"/>
    </row>
    <row r="5" spans="1:9" ht="12" customHeight="1">
      <c r="A5" s="1"/>
      <c r="B5" s="34" t="str">
        <f>REPT("-",17)&amp;" Number "&amp;REPT("-",17)</f>
        <v>----------------- Number -----------------</v>
      </c>
      <c r="C5" s="34"/>
      <c r="D5" s="34" t="str">
        <f>REPT("-",67)&amp;" Dollars "&amp;REPT("-",67)</f>
        <v>------------------------------------------------------------------- Dollars -------------------------------------------------------------------</v>
      </c>
      <c r="E5" s="34"/>
      <c r="F5" s="34"/>
      <c r="G5" s="34"/>
      <c r="H5" s="34"/>
      <c r="I5" s="34"/>
    </row>
    <row r="6" ht="12" customHeight="1">
      <c r="A6" s="3" t="s">
        <v>398</v>
      </c>
    </row>
    <row r="7" spans="1:9" ht="12" customHeight="1">
      <c r="A7" s="2" t="str">
        <f>"Oct "&amp;RIGHT(A6,4)-1</f>
        <v>Oct 2010</v>
      </c>
      <c r="B7" s="11">
        <v>20183177</v>
      </c>
      <c r="C7" s="11">
        <v>43201052</v>
      </c>
      <c r="D7" s="16">
        <v>133.7589</v>
      </c>
      <c r="E7" s="11">
        <v>5778525983</v>
      </c>
      <c r="F7" s="11" t="s">
        <v>399</v>
      </c>
      <c r="G7" s="11" t="s">
        <v>399</v>
      </c>
      <c r="H7" s="11">
        <v>9321916</v>
      </c>
      <c r="I7" s="11">
        <v>5787847899</v>
      </c>
    </row>
    <row r="8" spans="1:9" ht="12" customHeight="1">
      <c r="A8" s="2" t="str">
        <f>"Nov "&amp;RIGHT(A6,4)-1</f>
        <v>Nov 2010</v>
      </c>
      <c r="B8" s="11">
        <v>20404895</v>
      </c>
      <c r="C8" s="11">
        <v>43596084</v>
      </c>
      <c r="D8" s="16">
        <v>133.2858</v>
      </c>
      <c r="E8" s="11">
        <v>5810737592</v>
      </c>
      <c r="F8" s="11" t="s">
        <v>399</v>
      </c>
      <c r="G8" s="11" t="s">
        <v>399</v>
      </c>
      <c r="H8" s="11">
        <v>9321916</v>
      </c>
      <c r="I8" s="11">
        <v>5820059508</v>
      </c>
    </row>
    <row r="9" spans="1:9" ht="12" customHeight="1">
      <c r="A9" s="2" t="str">
        <f>"Dec "&amp;RIGHT(A6,4)-1</f>
        <v>Dec 2010</v>
      </c>
      <c r="B9" s="11">
        <v>20668184</v>
      </c>
      <c r="C9" s="11">
        <v>44082361</v>
      </c>
      <c r="D9" s="16">
        <v>133.6057</v>
      </c>
      <c r="E9" s="11">
        <v>5889655092</v>
      </c>
      <c r="F9" s="11">
        <v>776397867</v>
      </c>
      <c r="G9" s="11">
        <v>83683782</v>
      </c>
      <c r="H9" s="11">
        <v>9321916</v>
      </c>
      <c r="I9" s="11">
        <v>6759058657</v>
      </c>
    </row>
    <row r="10" spans="1:9" ht="12" customHeight="1">
      <c r="A10" s="2" t="str">
        <f>"Jan "&amp;RIGHT(A6,4)</f>
        <v>Jan 2011</v>
      </c>
      <c r="B10" s="11">
        <v>20748799</v>
      </c>
      <c r="C10" s="11">
        <v>44187874</v>
      </c>
      <c r="D10" s="16">
        <v>132.8065</v>
      </c>
      <c r="E10" s="11">
        <v>5868438404</v>
      </c>
      <c r="F10" s="11" t="s">
        <v>399</v>
      </c>
      <c r="G10" s="11" t="s">
        <v>399</v>
      </c>
      <c r="H10" s="11">
        <v>9321916</v>
      </c>
      <c r="I10" s="11">
        <v>5877760320</v>
      </c>
    </row>
    <row r="11" spans="1:9" ht="12" customHeight="1">
      <c r="A11" s="2" t="str">
        <f>"Feb "&amp;RIGHT(A6,4)</f>
        <v>Feb 2011</v>
      </c>
      <c r="B11" s="11">
        <v>20791408</v>
      </c>
      <c r="C11" s="11">
        <v>44199479</v>
      </c>
      <c r="D11" s="16">
        <v>133.2415</v>
      </c>
      <c r="E11" s="11">
        <v>5889206082</v>
      </c>
      <c r="F11" s="11" t="s">
        <v>399</v>
      </c>
      <c r="G11" s="11" t="s">
        <v>399</v>
      </c>
      <c r="H11" s="11">
        <v>9321916</v>
      </c>
      <c r="I11" s="11">
        <v>5898527998</v>
      </c>
    </row>
    <row r="12" spans="1:9" ht="12" customHeight="1">
      <c r="A12" s="2" t="str">
        <f>"Mar "&amp;RIGHT(A6,4)</f>
        <v>Mar 2011</v>
      </c>
      <c r="B12" s="11">
        <v>21045909</v>
      </c>
      <c r="C12" s="11">
        <v>44587275</v>
      </c>
      <c r="D12" s="16">
        <v>134.2056</v>
      </c>
      <c r="E12" s="11">
        <v>5983860380</v>
      </c>
      <c r="F12" s="11">
        <v>749761862</v>
      </c>
      <c r="G12" s="11">
        <v>65316294</v>
      </c>
      <c r="H12" s="11">
        <v>9321916</v>
      </c>
      <c r="I12" s="11">
        <v>6808260452</v>
      </c>
    </row>
    <row r="13" spans="1:9" ht="12" customHeight="1">
      <c r="A13" s="2" t="str">
        <f>"Apr "&amp;RIGHT(A6,4)</f>
        <v>Apr 2011</v>
      </c>
      <c r="B13" s="11">
        <v>21071176</v>
      </c>
      <c r="C13" s="11">
        <v>44647781</v>
      </c>
      <c r="D13" s="16">
        <v>133.259</v>
      </c>
      <c r="E13" s="11">
        <v>5949717533</v>
      </c>
      <c r="F13" s="11" t="s">
        <v>399</v>
      </c>
      <c r="G13" s="11" t="s">
        <v>399</v>
      </c>
      <c r="H13" s="11">
        <v>9321916</v>
      </c>
      <c r="I13" s="11">
        <v>5959039449</v>
      </c>
    </row>
    <row r="14" spans="1:9" ht="12" customHeight="1">
      <c r="A14" s="2" t="str">
        <f>"May "&amp;RIGHT(A6,4)</f>
        <v>May 2011</v>
      </c>
      <c r="B14" s="11">
        <v>21435915</v>
      </c>
      <c r="C14" s="11">
        <v>45410683</v>
      </c>
      <c r="D14" s="16">
        <v>134.7992</v>
      </c>
      <c r="E14" s="11">
        <v>6121323858</v>
      </c>
      <c r="F14" s="11" t="s">
        <v>399</v>
      </c>
      <c r="G14" s="11" t="s">
        <v>399</v>
      </c>
      <c r="H14" s="11">
        <v>9321916</v>
      </c>
      <c r="I14" s="11">
        <v>6130645774</v>
      </c>
    </row>
    <row r="15" spans="1:9" ht="12" customHeight="1">
      <c r="A15" s="2" t="str">
        <f>"Jun "&amp;RIGHT(A6,4)</f>
        <v>Jun 2011</v>
      </c>
      <c r="B15" s="11">
        <v>21394401</v>
      </c>
      <c r="C15" s="11">
        <v>45183927</v>
      </c>
      <c r="D15" s="16">
        <v>133.659</v>
      </c>
      <c r="E15" s="11">
        <v>6039237980</v>
      </c>
      <c r="F15" s="11">
        <v>780747288</v>
      </c>
      <c r="G15" s="11">
        <v>122404315</v>
      </c>
      <c r="H15" s="11">
        <v>9321916</v>
      </c>
      <c r="I15" s="11">
        <v>6951711499</v>
      </c>
    </row>
    <row r="16" spans="1:9" ht="12" customHeight="1">
      <c r="A16" s="2" t="str">
        <f>"Jul "&amp;RIGHT(A6,4)</f>
        <v>Jul 2011</v>
      </c>
      <c r="B16" s="11">
        <v>21458822</v>
      </c>
      <c r="C16" s="11">
        <v>45345473</v>
      </c>
      <c r="D16" s="16">
        <v>134.249</v>
      </c>
      <c r="E16" s="11">
        <v>6087586637</v>
      </c>
      <c r="F16" s="11" t="s">
        <v>399</v>
      </c>
      <c r="G16" s="11" t="s">
        <v>399</v>
      </c>
      <c r="H16" s="11">
        <v>9321916</v>
      </c>
      <c r="I16" s="11">
        <v>6096908553</v>
      </c>
    </row>
    <row r="17" spans="1:9" ht="12" customHeight="1">
      <c r="A17" s="2" t="str">
        <f>"Aug "&amp;RIGHT(A6,4)</f>
        <v>Aug 2011</v>
      </c>
      <c r="B17" s="11">
        <v>21723850</v>
      </c>
      <c r="C17" s="11">
        <v>45794474</v>
      </c>
      <c r="D17" s="16">
        <v>133.8769</v>
      </c>
      <c r="E17" s="11">
        <v>6130822401</v>
      </c>
      <c r="F17" s="11" t="s">
        <v>399</v>
      </c>
      <c r="G17" s="11" t="s">
        <v>399</v>
      </c>
      <c r="H17" s="11">
        <v>9321916</v>
      </c>
      <c r="I17" s="11">
        <v>6140144317</v>
      </c>
    </row>
    <row r="18" spans="1:9" ht="12" customHeight="1">
      <c r="A18" s="2" t="str">
        <f>"Sep "&amp;RIGHT(A6,4)</f>
        <v>Sep 2011</v>
      </c>
      <c r="B18" s="11">
        <v>21938814</v>
      </c>
      <c r="C18" s="11">
        <v>46268185</v>
      </c>
      <c r="D18" s="16">
        <v>135.3656</v>
      </c>
      <c r="E18" s="11">
        <v>6263122486</v>
      </c>
      <c r="F18" s="11">
        <v>793007672</v>
      </c>
      <c r="G18" s="11">
        <v>32002650</v>
      </c>
      <c r="H18" s="11">
        <v>9321924</v>
      </c>
      <c r="I18" s="11">
        <v>7097454732</v>
      </c>
    </row>
    <row r="19" spans="1:9" ht="12" customHeight="1">
      <c r="A19" s="12" t="s">
        <v>58</v>
      </c>
      <c r="B19" s="13">
        <v>21072112.5</v>
      </c>
      <c r="C19" s="13">
        <v>44708720.6667</v>
      </c>
      <c r="D19" s="17">
        <v>133.852</v>
      </c>
      <c r="E19" s="13">
        <v>71812234428</v>
      </c>
      <c r="F19" s="13">
        <v>3099914689</v>
      </c>
      <c r="G19" s="13">
        <v>303407041</v>
      </c>
      <c r="H19" s="13">
        <v>111863000</v>
      </c>
      <c r="I19" s="13">
        <v>75327419158</v>
      </c>
    </row>
    <row r="20" spans="1:9" ht="12" customHeight="1">
      <c r="A20" s="14" t="s">
        <v>400</v>
      </c>
      <c r="B20" s="15">
        <v>20294036</v>
      </c>
      <c r="C20" s="15">
        <v>43398568</v>
      </c>
      <c r="D20" s="18">
        <v>133.5213</v>
      </c>
      <c r="E20" s="15">
        <v>11589263575</v>
      </c>
      <c r="F20" s="15" t="s">
        <v>399</v>
      </c>
      <c r="G20" s="15" t="s">
        <v>399</v>
      </c>
      <c r="H20" s="15">
        <v>18643832</v>
      </c>
      <c r="I20" s="15">
        <v>11607907407</v>
      </c>
    </row>
    <row r="21" spans="1:9" ht="12" customHeight="1">
      <c r="A21" s="3" t="str">
        <f>"FY "&amp;RIGHT(A6,4)+1</f>
        <v>FY 2012</v>
      </c>
      <c r="B21" s="11"/>
      <c r="C21" s="11"/>
      <c r="D21" s="11"/>
      <c r="E21" s="11"/>
      <c r="F21" s="11"/>
      <c r="G21" s="11"/>
      <c r="H21" s="11"/>
      <c r="I21" s="11"/>
    </row>
    <row r="22" spans="1:9" ht="12" customHeight="1">
      <c r="A22" s="2" t="str">
        <f>"Oct "&amp;RIGHT(A6,4)</f>
        <v>Oct 2011</v>
      </c>
      <c r="B22" s="11">
        <v>21969100</v>
      </c>
      <c r="C22" s="11">
        <v>46224775</v>
      </c>
      <c r="D22" s="16">
        <v>134.9017</v>
      </c>
      <c r="E22" s="11">
        <v>6235801518</v>
      </c>
      <c r="F22" s="11" t="s">
        <v>399</v>
      </c>
      <c r="G22" s="11" t="s">
        <v>399</v>
      </c>
      <c r="H22" s="11">
        <v>11219166</v>
      </c>
      <c r="I22" s="11">
        <v>6247020684</v>
      </c>
    </row>
    <row r="23" spans="1:9" ht="12" customHeight="1">
      <c r="A23" s="2" t="str">
        <f>"Nov "&amp;RIGHT(A6,4)</f>
        <v>Nov 2011</v>
      </c>
      <c r="B23" s="11">
        <v>22027248</v>
      </c>
      <c r="C23" s="11">
        <v>46286294</v>
      </c>
      <c r="D23" s="16">
        <v>134.1508</v>
      </c>
      <c r="E23" s="11">
        <v>6209342188</v>
      </c>
      <c r="F23" s="11" t="s">
        <v>399</v>
      </c>
      <c r="G23" s="11" t="s">
        <v>399</v>
      </c>
      <c r="H23" s="11">
        <v>11219166</v>
      </c>
      <c r="I23" s="11">
        <v>6220561354</v>
      </c>
    </row>
    <row r="24" spans="1:9" ht="12" customHeight="1">
      <c r="A24" s="2" t="str">
        <f>"Dec "&amp;RIGHT(A6,4)</f>
        <v>Dec 2011</v>
      </c>
      <c r="B24" s="11" t="s">
        <v>399</v>
      </c>
      <c r="C24" s="11" t="s">
        <v>399</v>
      </c>
      <c r="D24" s="16" t="s">
        <v>399</v>
      </c>
      <c r="E24" s="11" t="s">
        <v>399</v>
      </c>
      <c r="F24" s="11" t="s">
        <v>399</v>
      </c>
      <c r="G24" s="11" t="s">
        <v>399</v>
      </c>
      <c r="H24" s="11" t="s">
        <v>399</v>
      </c>
      <c r="I24" s="11" t="s">
        <v>399</v>
      </c>
    </row>
    <row r="25" spans="1:9" ht="12" customHeight="1">
      <c r="A25" s="2" t="str">
        <f>"Jan "&amp;RIGHT(A6,4)+1</f>
        <v>Jan 2012</v>
      </c>
      <c r="B25" s="11" t="s">
        <v>399</v>
      </c>
      <c r="C25" s="11" t="s">
        <v>399</v>
      </c>
      <c r="D25" s="16" t="s">
        <v>399</v>
      </c>
      <c r="E25" s="11" t="s">
        <v>399</v>
      </c>
      <c r="F25" s="11" t="s">
        <v>399</v>
      </c>
      <c r="G25" s="11" t="s">
        <v>399</v>
      </c>
      <c r="H25" s="11" t="s">
        <v>399</v>
      </c>
      <c r="I25" s="11" t="s">
        <v>399</v>
      </c>
    </row>
    <row r="26" spans="1:9" ht="12" customHeight="1">
      <c r="A26" s="2" t="str">
        <f>"Feb "&amp;RIGHT(A6,4)+1</f>
        <v>Feb 2012</v>
      </c>
      <c r="B26" s="11" t="s">
        <v>399</v>
      </c>
      <c r="C26" s="11" t="s">
        <v>399</v>
      </c>
      <c r="D26" s="16" t="s">
        <v>399</v>
      </c>
      <c r="E26" s="11" t="s">
        <v>399</v>
      </c>
      <c r="F26" s="11" t="s">
        <v>399</v>
      </c>
      <c r="G26" s="11" t="s">
        <v>399</v>
      </c>
      <c r="H26" s="11" t="s">
        <v>399</v>
      </c>
      <c r="I26" s="11" t="s">
        <v>399</v>
      </c>
    </row>
    <row r="27" spans="1:9" ht="12" customHeight="1">
      <c r="A27" s="2" t="str">
        <f>"Mar "&amp;RIGHT(A6,4)+1</f>
        <v>Mar 2012</v>
      </c>
      <c r="B27" s="11" t="s">
        <v>399</v>
      </c>
      <c r="C27" s="11" t="s">
        <v>399</v>
      </c>
      <c r="D27" s="16" t="s">
        <v>399</v>
      </c>
      <c r="E27" s="11" t="s">
        <v>399</v>
      </c>
      <c r="F27" s="11" t="s">
        <v>399</v>
      </c>
      <c r="G27" s="11" t="s">
        <v>399</v>
      </c>
      <c r="H27" s="11" t="s">
        <v>399</v>
      </c>
      <c r="I27" s="11" t="s">
        <v>399</v>
      </c>
    </row>
    <row r="28" spans="1:9" ht="12" customHeight="1">
      <c r="A28" s="2" t="str">
        <f>"Apr "&amp;RIGHT(A6,4)+1</f>
        <v>Apr 2012</v>
      </c>
      <c r="B28" s="11" t="s">
        <v>399</v>
      </c>
      <c r="C28" s="11" t="s">
        <v>399</v>
      </c>
      <c r="D28" s="16" t="s">
        <v>399</v>
      </c>
      <c r="E28" s="11" t="s">
        <v>399</v>
      </c>
      <c r="F28" s="11" t="s">
        <v>399</v>
      </c>
      <c r="G28" s="11" t="s">
        <v>399</v>
      </c>
      <c r="H28" s="11" t="s">
        <v>399</v>
      </c>
      <c r="I28" s="11" t="s">
        <v>399</v>
      </c>
    </row>
    <row r="29" spans="1:9" ht="12" customHeight="1">
      <c r="A29" s="2" t="str">
        <f>"May "&amp;RIGHT(A6,4)+1</f>
        <v>May 2012</v>
      </c>
      <c r="B29" s="11" t="s">
        <v>399</v>
      </c>
      <c r="C29" s="11" t="s">
        <v>399</v>
      </c>
      <c r="D29" s="16" t="s">
        <v>399</v>
      </c>
      <c r="E29" s="11" t="s">
        <v>399</v>
      </c>
      <c r="F29" s="11" t="s">
        <v>399</v>
      </c>
      <c r="G29" s="11" t="s">
        <v>399</v>
      </c>
      <c r="H29" s="11" t="s">
        <v>399</v>
      </c>
      <c r="I29" s="11" t="s">
        <v>399</v>
      </c>
    </row>
    <row r="30" spans="1:9" ht="12" customHeight="1">
      <c r="A30" s="2" t="str">
        <f>"Jun "&amp;RIGHT(A6,4)+1</f>
        <v>Jun 2012</v>
      </c>
      <c r="B30" s="11" t="s">
        <v>399</v>
      </c>
      <c r="C30" s="11" t="s">
        <v>399</v>
      </c>
      <c r="D30" s="16" t="s">
        <v>399</v>
      </c>
      <c r="E30" s="11" t="s">
        <v>399</v>
      </c>
      <c r="F30" s="11" t="s">
        <v>399</v>
      </c>
      <c r="G30" s="11" t="s">
        <v>399</v>
      </c>
      <c r="H30" s="11" t="s">
        <v>399</v>
      </c>
      <c r="I30" s="11" t="s">
        <v>399</v>
      </c>
    </row>
    <row r="31" spans="1:9" ht="12" customHeight="1">
      <c r="A31" s="2" t="str">
        <f>"Jul "&amp;RIGHT(A6,4)+1</f>
        <v>Jul 2012</v>
      </c>
      <c r="B31" s="11" t="s">
        <v>399</v>
      </c>
      <c r="C31" s="11" t="s">
        <v>399</v>
      </c>
      <c r="D31" s="16" t="s">
        <v>399</v>
      </c>
      <c r="E31" s="11" t="s">
        <v>399</v>
      </c>
      <c r="F31" s="11" t="s">
        <v>399</v>
      </c>
      <c r="G31" s="11" t="s">
        <v>399</v>
      </c>
      <c r="H31" s="11" t="s">
        <v>399</v>
      </c>
      <c r="I31" s="11" t="s">
        <v>399</v>
      </c>
    </row>
    <row r="32" spans="1:9" ht="12" customHeight="1">
      <c r="A32" s="2" t="str">
        <f>"Aug "&amp;RIGHT(A6,4)+1</f>
        <v>Aug 2012</v>
      </c>
      <c r="B32" s="11" t="s">
        <v>399</v>
      </c>
      <c r="C32" s="11" t="s">
        <v>399</v>
      </c>
      <c r="D32" s="16" t="s">
        <v>399</v>
      </c>
      <c r="E32" s="11" t="s">
        <v>399</v>
      </c>
      <c r="F32" s="11" t="s">
        <v>399</v>
      </c>
      <c r="G32" s="11" t="s">
        <v>399</v>
      </c>
      <c r="H32" s="11" t="s">
        <v>399</v>
      </c>
      <c r="I32" s="11" t="s">
        <v>399</v>
      </c>
    </row>
    <row r="33" spans="1:9" ht="12" customHeight="1">
      <c r="A33" s="2" t="str">
        <f>"Sep "&amp;RIGHT(A6,4)+1</f>
        <v>Sep 2012</v>
      </c>
      <c r="B33" s="11" t="s">
        <v>399</v>
      </c>
      <c r="C33" s="11" t="s">
        <v>399</v>
      </c>
      <c r="D33" s="16" t="s">
        <v>399</v>
      </c>
      <c r="E33" s="11" t="s">
        <v>399</v>
      </c>
      <c r="F33" s="11" t="s">
        <v>399</v>
      </c>
      <c r="G33" s="11" t="s">
        <v>399</v>
      </c>
      <c r="H33" s="11" t="s">
        <v>399</v>
      </c>
      <c r="I33" s="11" t="s">
        <v>399</v>
      </c>
    </row>
    <row r="34" spans="1:9" ht="12" customHeight="1">
      <c r="A34" s="12" t="s">
        <v>58</v>
      </c>
      <c r="B34" s="13">
        <v>21998174</v>
      </c>
      <c r="C34" s="13">
        <v>46255534.5</v>
      </c>
      <c r="D34" s="17">
        <v>134.526</v>
      </c>
      <c r="E34" s="13">
        <v>12445143706</v>
      </c>
      <c r="F34" s="13" t="s">
        <v>399</v>
      </c>
      <c r="G34" s="13" t="s">
        <v>399</v>
      </c>
      <c r="H34" s="13">
        <v>22438332</v>
      </c>
      <c r="I34" s="13">
        <v>12467582038</v>
      </c>
    </row>
    <row r="35" spans="1:9" ht="12" customHeight="1">
      <c r="A35" s="14" t="str">
        <f>"Total "&amp;MID(A20,7,LEN(A20)-13)&amp;" Months"</f>
        <v>Total 2 Months</v>
      </c>
      <c r="B35" s="15">
        <v>21998174</v>
      </c>
      <c r="C35" s="15">
        <v>46255534.5</v>
      </c>
      <c r="D35" s="18">
        <v>134.526</v>
      </c>
      <c r="E35" s="15">
        <v>12445143706</v>
      </c>
      <c r="F35" s="15" t="s">
        <v>399</v>
      </c>
      <c r="G35" s="15" t="s">
        <v>399</v>
      </c>
      <c r="H35" s="15">
        <v>22438332</v>
      </c>
      <c r="I35" s="15">
        <v>12467582038</v>
      </c>
    </row>
    <row r="36" spans="1:9" ht="12" customHeight="1">
      <c r="A36" s="34"/>
      <c r="B36" s="34"/>
      <c r="C36" s="34"/>
      <c r="D36" s="34"/>
      <c r="E36" s="34"/>
      <c r="F36" s="34"/>
      <c r="G36" s="34"/>
      <c r="H36" s="34"/>
      <c r="I36" s="34"/>
    </row>
    <row r="37" spans="1:9" ht="79.5" customHeight="1">
      <c r="A37" s="52" t="s">
        <v>390</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3">
    <mergeCell ref="A1:H1"/>
    <mergeCell ref="A2:H2"/>
    <mergeCell ref="A3:A4"/>
    <mergeCell ref="B3:C3"/>
    <mergeCell ref="D3:E3"/>
    <mergeCell ref="F3:F4"/>
    <mergeCell ref="G3:G4"/>
    <mergeCell ref="H3:H4"/>
    <mergeCell ref="A37:I37"/>
    <mergeCell ref="I3:I4"/>
    <mergeCell ref="B5:C5"/>
    <mergeCell ref="D5:I5"/>
    <mergeCell ref="A36:I36"/>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2" sqref="A2:H2"/>
    </sheetView>
  </sheetViews>
  <sheetFormatPr defaultColWidth="9.140625" defaultRowHeight="12.75"/>
  <cols>
    <col min="1" max="1" width="12.140625" style="0" customWidth="1"/>
    <col min="2" max="6" width="11.421875" style="0" customWidth="1"/>
    <col min="7" max="7" width="12.7109375" style="0" customWidth="1"/>
    <col min="8" max="8" width="15.7109375" style="0" customWidth="1"/>
    <col min="9" max="9" width="12.140625" style="0" customWidth="1"/>
  </cols>
  <sheetData>
    <row r="1" spans="1:9" ht="12" customHeight="1">
      <c r="A1" s="36" t="s">
        <v>396</v>
      </c>
      <c r="B1" s="36"/>
      <c r="C1" s="36"/>
      <c r="D1" s="36"/>
      <c r="E1" s="36"/>
      <c r="F1" s="36"/>
      <c r="G1" s="36"/>
      <c r="H1" s="37"/>
      <c r="I1" s="2" t="s">
        <v>397</v>
      </c>
    </row>
    <row r="2" spans="1:9" ht="12" customHeight="1">
      <c r="A2" s="38" t="s">
        <v>288</v>
      </c>
      <c r="B2" s="38"/>
      <c r="C2" s="38"/>
      <c r="D2" s="38"/>
      <c r="E2" s="38"/>
      <c r="F2" s="38"/>
      <c r="G2" s="38"/>
      <c r="H2" s="39"/>
      <c r="I2" s="1"/>
    </row>
    <row r="3" spans="1:9" ht="24" customHeight="1">
      <c r="A3" s="40" t="s">
        <v>53</v>
      </c>
      <c r="B3" s="42" t="s">
        <v>289</v>
      </c>
      <c r="C3" s="42" t="s">
        <v>290</v>
      </c>
      <c r="D3" s="42" t="s">
        <v>153</v>
      </c>
      <c r="E3" s="42" t="s">
        <v>210</v>
      </c>
      <c r="F3" s="42" t="s">
        <v>291</v>
      </c>
      <c r="G3" s="42" t="s">
        <v>372</v>
      </c>
      <c r="H3" s="46" t="s">
        <v>378</v>
      </c>
      <c r="I3" s="50" t="s">
        <v>373</v>
      </c>
    </row>
    <row r="4" spans="1:9" ht="24" customHeight="1">
      <c r="A4" s="41"/>
      <c r="B4" s="43"/>
      <c r="C4" s="43"/>
      <c r="D4" s="43"/>
      <c r="E4" s="43"/>
      <c r="F4" s="43"/>
      <c r="G4" s="43"/>
      <c r="H4" s="47"/>
      <c r="I4" s="51"/>
    </row>
    <row r="5" spans="1:9" ht="12" customHeight="1">
      <c r="A5" s="1"/>
      <c r="B5" s="34" t="str">
        <f>REPT("-",79)&amp;" Dollars "&amp;REPT("-",79)</f>
        <v>------------------------------------------------------------------------------- Dollars -------------------------------------------------------------------------------</v>
      </c>
      <c r="C5" s="34"/>
      <c r="D5" s="34"/>
      <c r="E5" s="34"/>
      <c r="F5" s="34"/>
      <c r="G5" s="34"/>
      <c r="H5" s="34"/>
      <c r="I5" s="34"/>
    </row>
    <row r="6" ht="12" customHeight="1">
      <c r="A6" s="3" t="s">
        <v>398</v>
      </c>
    </row>
    <row r="7" spans="1:9" ht="12" customHeight="1">
      <c r="A7" s="2" t="str">
        <f>"Oct "&amp;RIGHT(A6,4)-1</f>
        <v>Oct 2010</v>
      </c>
      <c r="B7" s="11" t="s">
        <v>399</v>
      </c>
      <c r="C7" s="11" t="s">
        <v>399</v>
      </c>
      <c r="D7" s="11" t="s">
        <v>399</v>
      </c>
      <c r="E7" s="11">
        <v>49827</v>
      </c>
      <c r="F7" s="11">
        <v>64172200</v>
      </c>
      <c r="G7" s="11">
        <v>3514376</v>
      </c>
      <c r="H7" s="11" t="s">
        <v>399</v>
      </c>
      <c r="I7" s="11">
        <v>8266891347.9701</v>
      </c>
    </row>
    <row r="8" spans="1:9" ht="12" customHeight="1">
      <c r="A8" s="2" t="str">
        <f>"Nov "&amp;RIGHT(A6,4)-1</f>
        <v>Nov 2010</v>
      </c>
      <c r="B8" s="11">
        <v>2746</v>
      </c>
      <c r="C8" s="11" t="s">
        <v>399</v>
      </c>
      <c r="D8" s="11" t="s">
        <v>399</v>
      </c>
      <c r="E8" s="11" t="s">
        <v>399</v>
      </c>
      <c r="F8" s="11">
        <v>53675340</v>
      </c>
      <c r="G8" s="11">
        <v>18651981</v>
      </c>
      <c r="H8" s="11" t="s">
        <v>399</v>
      </c>
      <c r="I8" s="11">
        <v>8187216151.8185</v>
      </c>
    </row>
    <row r="9" spans="1:9" ht="12" customHeight="1">
      <c r="A9" s="2" t="str">
        <f>"Dec "&amp;RIGHT(A6,4)-1</f>
        <v>Dec 2010</v>
      </c>
      <c r="B9" s="11" t="s">
        <v>399</v>
      </c>
      <c r="C9" s="11" t="s">
        <v>399</v>
      </c>
      <c r="D9" s="11" t="s">
        <v>399</v>
      </c>
      <c r="E9" s="11" t="s">
        <v>399</v>
      </c>
      <c r="F9" s="11">
        <v>53297154</v>
      </c>
      <c r="G9" s="11">
        <v>15409335</v>
      </c>
      <c r="H9" s="11" t="s">
        <v>399</v>
      </c>
      <c r="I9" s="11">
        <v>8968197983.3091</v>
      </c>
    </row>
    <row r="10" spans="1:9" ht="12" customHeight="1">
      <c r="A10" s="2" t="str">
        <f>"Jan "&amp;RIGHT(A6,4)</f>
        <v>Jan 2011</v>
      </c>
      <c r="B10" s="11">
        <v>21298</v>
      </c>
      <c r="C10" s="11" t="s">
        <v>399</v>
      </c>
      <c r="D10" s="11" t="s">
        <v>399</v>
      </c>
      <c r="E10" s="11" t="s">
        <v>399</v>
      </c>
      <c r="F10" s="11">
        <v>54012332</v>
      </c>
      <c r="G10" s="11">
        <v>14288734</v>
      </c>
      <c r="H10" s="11" t="s">
        <v>399</v>
      </c>
      <c r="I10" s="11">
        <v>8280466904.8516</v>
      </c>
    </row>
    <row r="11" spans="1:9" ht="12" customHeight="1">
      <c r="A11" s="2" t="str">
        <f>"Feb "&amp;RIGHT(A6,4)</f>
        <v>Feb 2011</v>
      </c>
      <c r="B11" s="11" t="s">
        <v>399</v>
      </c>
      <c r="C11" s="11" t="s">
        <v>399</v>
      </c>
      <c r="D11" s="11" t="s">
        <v>399</v>
      </c>
      <c r="E11" s="11" t="s">
        <v>399</v>
      </c>
      <c r="F11" s="11">
        <v>46261891</v>
      </c>
      <c r="G11" s="11">
        <v>15728442</v>
      </c>
      <c r="H11" s="11" t="s">
        <v>399</v>
      </c>
      <c r="I11" s="11">
        <v>8249255537.7715</v>
      </c>
    </row>
    <row r="12" spans="1:9" ht="12" customHeight="1">
      <c r="A12" s="2" t="str">
        <f>"Mar "&amp;RIGHT(A6,4)</f>
        <v>Mar 2011</v>
      </c>
      <c r="B12" s="11" t="s">
        <v>399</v>
      </c>
      <c r="C12" s="11" t="s">
        <v>399</v>
      </c>
      <c r="D12" s="11" t="s">
        <v>399</v>
      </c>
      <c r="E12" s="11" t="s">
        <v>399</v>
      </c>
      <c r="F12" s="11">
        <v>54259182</v>
      </c>
      <c r="G12" s="11">
        <v>2740216</v>
      </c>
      <c r="H12" s="11" t="s">
        <v>399</v>
      </c>
      <c r="I12" s="11">
        <v>9610544035.1728</v>
      </c>
    </row>
    <row r="13" spans="1:9" ht="12" customHeight="1">
      <c r="A13" s="2" t="str">
        <f>"Apr "&amp;RIGHT(A6,4)</f>
        <v>Apr 2011</v>
      </c>
      <c r="B13" s="11" t="s">
        <v>399</v>
      </c>
      <c r="C13" s="11" t="s">
        <v>399</v>
      </c>
      <c r="D13" s="11" t="s">
        <v>399</v>
      </c>
      <c r="E13" s="11" t="s">
        <v>399</v>
      </c>
      <c r="F13" s="11">
        <v>44983798</v>
      </c>
      <c r="G13" s="11">
        <v>10775248</v>
      </c>
      <c r="H13" s="11" t="s">
        <v>399</v>
      </c>
      <c r="I13" s="11">
        <v>8314296704.214</v>
      </c>
    </row>
    <row r="14" spans="1:9" ht="12" customHeight="1">
      <c r="A14" s="2" t="str">
        <f>"May "&amp;RIGHT(A6,4)</f>
        <v>May 2011</v>
      </c>
      <c r="B14" s="11" t="s">
        <v>399</v>
      </c>
      <c r="C14" s="11" t="s">
        <v>399</v>
      </c>
      <c r="D14" s="11" t="s">
        <v>399</v>
      </c>
      <c r="E14" s="11" t="s">
        <v>399</v>
      </c>
      <c r="F14" s="11">
        <v>32394360</v>
      </c>
      <c r="G14" s="11">
        <v>12415071</v>
      </c>
      <c r="H14" s="11" t="s">
        <v>399</v>
      </c>
      <c r="I14" s="11">
        <v>8644600410.7961</v>
      </c>
    </row>
    <row r="15" spans="1:9" ht="12" customHeight="1">
      <c r="A15" s="2" t="str">
        <f>"Jun "&amp;RIGHT(A6,4)</f>
        <v>Jun 2011</v>
      </c>
      <c r="B15" s="11" t="s">
        <v>399</v>
      </c>
      <c r="C15" s="11" t="s">
        <v>399</v>
      </c>
      <c r="D15" s="11" t="s">
        <v>399</v>
      </c>
      <c r="E15" s="11" t="s">
        <v>399</v>
      </c>
      <c r="F15" s="11">
        <v>59292214</v>
      </c>
      <c r="G15" s="11">
        <v>14068422</v>
      </c>
      <c r="H15" s="11" t="s">
        <v>399</v>
      </c>
      <c r="I15" s="11">
        <v>8703054287.6587</v>
      </c>
    </row>
    <row r="16" spans="1:9" ht="12" customHeight="1">
      <c r="A16" s="2" t="str">
        <f>"Jul "&amp;RIGHT(A6,4)</f>
        <v>Jul 2011</v>
      </c>
      <c r="B16" s="11" t="s">
        <v>399</v>
      </c>
      <c r="C16" s="11" t="s">
        <v>399</v>
      </c>
      <c r="D16" s="11" t="s">
        <v>399</v>
      </c>
      <c r="E16" s="11" t="s">
        <v>399</v>
      </c>
      <c r="F16" s="11">
        <v>13492659.14</v>
      </c>
      <c r="G16" s="11">
        <v>12120942</v>
      </c>
      <c r="H16" s="11" t="s">
        <v>399</v>
      </c>
      <c r="I16" s="11">
        <v>7351698716.4193</v>
      </c>
    </row>
    <row r="17" spans="1:9" ht="12" customHeight="1">
      <c r="A17" s="2" t="str">
        <f>"Aug "&amp;RIGHT(A6,4)</f>
        <v>Aug 2011</v>
      </c>
      <c r="B17" s="11" t="s">
        <v>399</v>
      </c>
      <c r="C17" s="11" t="s">
        <v>399</v>
      </c>
      <c r="D17" s="11" t="s">
        <v>399</v>
      </c>
      <c r="E17" s="11" t="s">
        <v>399</v>
      </c>
      <c r="F17" s="11">
        <v>14902841.89</v>
      </c>
      <c r="G17" s="11">
        <v>11999807</v>
      </c>
      <c r="H17" s="11" t="s">
        <v>399</v>
      </c>
      <c r="I17" s="11">
        <v>8028999968.8508</v>
      </c>
    </row>
    <row r="18" spans="1:9" ht="12" customHeight="1">
      <c r="A18" s="2" t="str">
        <f>"Sep "&amp;RIGHT(A6,4)</f>
        <v>Sep 2011</v>
      </c>
      <c r="B18" s="11" t="s">
        <v>399</v>
      </c>
      <c r="C18" s="11" t="s">
        <v>399</v>
      </c>
      <c r="D18" s="11" t="s">
        <v>399</v>
      </c>
      <c r="E18" s="11" t="s">
        <v>399</v>
      </c>
      <c r="F18" s="11">
        <v>40788225.67</v>
      </c>
      <c r="G18" s="11">
        <v>17560885</v>
      </c>
      <c r="H18" s="11" t="s">
        <v>399</v>
      </c>
      <c r="I18" s="11">
        <v>10755311195.0715</v>
      </c>
    </row>
    <row r="19" spans="1:9" ht="12" customHeight="1">
      <c r="A19" s="12" t="s">
        <v>58</v>
      </c>
      <c r="B19" s="13">
        <v>24044</v>
      </c>
      <c r="C19" s="13" t="s">
        <v>399</v>
      </c>
      <c r="D19" s="13" t="s">
        <v>399</v>
      </c>
      <c r="E19" s="13">
        <v>49827</v>
      </c>
      <c r="F19" s="13">
        <v>531532197.7</v>
      </c>
      <c r="G19" s="13">
        <v>149273459</v>
      </c>
      <c r="H19" s="13" t="s">
        <v>399</v>
      </c>
      <c r="I19" s="13">
        <v>103360533243.904</v>
      </c>
    </row>
    <row r="20" spans="1:9" ht="12" customHeight="1">
      <c r="A20" s="14" t="s">
        <v>400</v>
      </c>
      <c r="B20" s="15">
        <v>2746</v>
      </c>
      <c r="C20" s="15" t="s">
        <v>399</v>
      </c>
      <c r="D20" s="15" t="s">
        <v>399</v>
      </c>
      <c r="E20" s="15">
        <v>49827</v>
      </c>
      <c r="F20" s="15">
        <v>117847540</v>
      </c>
      <c r="G20" s="15">
        <v>22166357</v>
      </c>
      <c r="H20" s="15" t="s">
        <v>399</v>
      </c>
      <c r="I20" s="15">
        <v>16454107499.7886</v>
      </c>
    </row>
    <row r="21" ht="12" customHeight="1">
      <c r="A21" s="3" t="str">
        <f>"FY "&amp;RIGHT(A6,4)+1</f>
        <v>FY 2012</v>
      </c>
    </row>
    <row r="22" spans="1:9" ht="12" customHeight="1">
      <c r="A22" s="2" t="str">
        <f>"Oct "&amp;RIGHT(A6,4)</f>
        <v>Oct 2011</v>
      </c>
      <c r="B22" s="11">
        <v>2024281.31</v>
      </c>
      <c r="C22" s="11" t="s">
        <v>399</v>
      </c>
      <c r="D22" s="11" t="s">
        <v>399</v>
      </c>
      <c r="E22" s="11" t="s">
        <v>399</v>
      </c>
      <c r="F22" s="11">
        <v>40785059.57</v>
      </c>
      <c r="G22" s="11">
        <v>9262176</v>
      </c>
      <c r="H22" s="11" t="s">
        <v>399</v>
      </c>
      <c r="I22" s="11">
        <v>8853486027.038</v>
      </c>
    </row>
    <row r="23" spans="1:9" ht="12" customHeight="1">
      <c r="A23" s="2" t="str">
        <f>"Nov "&amp;RIGHT(A6,4)</f>
        <v>Nov 2011</v>
      </c>
      <c r="B23" s="11">
        <v>1818996.09</v>
      </c>
      <c r="C23" s="11" t="s">
        <v>399</v>
      </c>
      <c r="D23" s="11" t="s">
        <v>399</v>
      </c>
      <c r="E23" s="11" t="s">
        <v>399</v>
      </c>
      <c r="F23" s="11">
        <v>60128041.18</v>
      </c>
      <c r="G23" s="11">
        <v>9776015</v>
      </c>
      <c r="H23" s="11" t="s">
        <v>399</v>
      </c>
      <c r="I23" s="11">
        <v>8792448844.006</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3843277.4</v>
      </c>
      <c r="C34" s="13" t="s">
        <v>399</v>
      </c>
      <c r="D34" s="13" t="s">
        <v>399</v>
      </c>
      <c r="E34" s="13" t="s">
        <v>399</v>
      </c>
      <c r="F34" s="13">
        <v>100913100.75</v>
      </c>
      <c r="G34" s="13">
        <v>19038191</v>
      </c>
      <c r="H34" s="13" t="s">
        <v>399</v>
      </c>
      <c r="I34" s="13">
        <v>17645934871.044</v>
      </c>
    </row>
    <row r="35" spans="1:9" ht="12" customHeight="1">
      <c r="A35" s="14" t="str">
        <f>"Total "&amp;MID(A20,7,LEN(A20)-13)&amp;" Months"</f>
        <v>Total 2 Months</v>
      </c>
      <c r="B35" s="15">
        <v>3843277.4</v>
      </c>
      <c r="C35" s="15" t="s">
        <v>399</v>
      </c>
      <c r="D35" s="15" t="s">
        <v>399</v>
      </c>
      <c r="E35" s="15" t="s">
        <v>399</v>
      </c>
      <c r="F35" s="15">
        <v>100913100.75</v>
      </c>
      <c r="G35" s="15">
        <v>19038191</v>
      </c>
      <c r="H35" s="15" t="s">
        <v>399</v>
      </c>
      <c r="I35" s="15">
        <v>17645934871.044</v>
      </c>
    </row>
    <row r="36" spans="1:9" ht="12" customHeight="1">
      <c r="A36" s="34"/>
      <c r="B36" s="34"/>
      <c r="C36" s="34"/>
      <c r="D36" s="34"/>
      <c r="E36" s="34"/>
      <c r="F36" s="34"/>
      <c r="G36" s="34"/>
      <c r="H36" s="34"/>
      <c r="I36" s="34"/>
    </row>
    <row r="37" spans="1:9" ht="69.75" customHeight="1">
      <c r="A37" s="61" t="s">
        <v>392</v>
      </c>
      <c r="B37" s="61"/>
      <c r="C37" s="61"/>
      <c r="D37" s="61"/>
      <c r="E37" s="61"/>
      <c r="F37" s="61"/>
      <c r="G37" s="61"/>
      <c r="H37" s="61"/>
      <c r="I37" s="6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I3:I4"/>
    <mergeCell ref="B5:I5"/>
    <mergeCell ref="A36:I36"/>
    <mergeCell ref="A37:I37"/>
    <mergeCell ref="A1:H1"/>
    <mergeCell ref="A3:A4"/>
    <mergeCell ref="B3:B4"/>
    <mergeCell ref="C3:C4"/>
    <mergeCell ref="D3:D4"/>
    <mergeCell ref="H3:H4"/>
    <mergeCell ref="E3:E4"/>
    <mergeCell ref="F3:F4"/>
    <mergeCell ref="G3:G4"/>
    <mergeCell ref="A2:H2"/>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41.xml><?xml version="1.0" encoding="utf-8"?>
<worksheet xmlns="http://schemas.openxmlformats.org/spreadsheetml/2006/main" xmlns:r="http://schemas.openxmlformats.org/officeDocument/2006/relationships">
  <dimension ref="A1:L101"/>
  <sheetViews>
    <sheetView showGridLines="0" zoomScalePageLayoutView="0" workbookViewId="0" topLeftCell="A1">
      <selection activeCell="A37" sqref="A37:L37"/>
    </sheetView>
  </sheetViews>
  <sheetFormatPr defaultColWidth="9.140625" defaultRowHeight="12.75"/>
  <cols>
    <col min="1" max="12" width="12.7109375" style="0" customWidth="1"/>
  </cols>
  <sheetData>
    <row r="1" spans="1:12" ht="12.75" customHeight="1">
      <c r="A1" s="36" t="s">
        <v>396</v>
      </c>
      <c r="B1" s="36"/>
      <c r="C1" s="36"/>
      <c r="D1" s="36"/>
      <c r="E1" s="36"/>
      <c r="F1" s="36"/>
      <c r="G1" s="36"/>
      <c r="H1" s="36"/>
      <c r="I1" s="36"/>
      <c r="J1" s="36"/>
      <c r="K1" s="37"/>
      <c r="L1" s="2" t="s">
        <v>397</v>
      </c>
    </row>
    <row r="2" spans="1:12" ht="12.75" customHeight="1">
      <c r="A2" s="38" t="s">
        <v>359</v>
      </c>
      <c r="B2" s="38"/>
      <c r="C2" s="38"/>
      <c r="D2" s="38"/>
      <c r="E2" s="38"/>
      <c r="F2" s="38"/>
      <c r="G2" s="38"/>
      <c r="H2" s="38"/>
      <c r="I2" s="38"/>
      <c r="J2" s="38"/>
      <c r="K2" s="39"/>
      <c r="L2" s="1"/>
    </row>
    <row r="3" spans="1:12" ht="12.75" customHeight="1">
      <c r="A3" s="40" t="s">
        <v>53</v>
      </c>
      <c r="B3" s="42" t="s">
        <v>360</v>
      </c>
      <c r="C3" s="42" t="s">
        <v>361</v>
      </c>
      <c r="D3" s="42" t="s">
        <v>362</v>
      </c>
      <c r="E3" s="42" t="s">
        <v>363</v>
      </c>
      <c r="F3" s="42" t="s">
        <v>375</v>
      </c>
      <c r="G3" s="42" t="s">
        <v>364</v>
      </c>
      <c r="H3" s="42" t="s">
        <v>365</v>
      </c>
      <c r="I3" s="42" t="s">
        <v>366</v>
      </c>
      <c r="J3" s="42" t="s">
        <v>367</v>
      </c>
      <c r="K3" s="42" t="s">
        <v>368</v>
      </c>
      <c r="L3" s="50" t="s">
        <v>369</v>
      </c>
    </row>
    <row r="4" spans="1:12" ht="38.25" customHeight="1">
      <c r="A4" s="41"/>
      <c r="B4" s="43"/>
      <c r="C4" s="43"/>
      <c r="D4" s="43"/>
      <c r="E4" s="43"/>
      <c r="F4" s="62"/>
      <c r="G4" s="43"/>
      <c r="H4" s="43"/>
      <c r="I4" s="43"/>
      <c r="J4" s="43"/>
      <c r="K4" s="43"/>
      <c r="L4" s="51"/>
    </row>
    <row r="5" spans="1:12" ht="12.75" customHeight="1">
      <c r="A5" s="1"/>
      <c r="B5" s="34" t="str">
        <f>REPT("-",108)&amp;" Dollars "&amp;REPT("-",108)</f>
        <v>------------------------------------------------------------------------------------------------------------ Dollars ------------------------------------------------------------------------------------------------------------</v>
      </c>
      <c r="C5" s="34"/>
      <c r="D5" s="34"/>
      <c r="E5" s="34"/>
      <c r="F5" s="34"/>
      <c r="G5" s="34"/>
      <c r="H5" s="34"/>
      <c r="I5" s="34"/>
      <c r="J5" s="34"/>
      <c r="K5" s="34"/>
      <c r="L5" s="34"/>
    </row>
    <row r="6" ht="12.75" customHeight="1">
      <c r="A6" s="3" t="s">
        <v>398</v>
      </c>
    </row>
    <row r="7" spans="1:12" ht="12.75" customHeight="1">
      <c r="A7" s="2" t="str">
        <f>"Oct "&amp;RIGHT(A6,4)-1</f>
        <v>Oct 2010</v>
      </c>
      <c r="B7" s="11">
        <v>956346050.1865</v>
      </c>
      <c r="C7" s="11" t="s">
        <v>399</v>
      </c>
      <c r="D7" s="11" t="s">
        <v>399</v>
      </c>
      <c r="E7" s="11" t="s">
        <v>399</v>
      </c>
      <c r="F7" s="11" t="s">
        <v>399</v>
      </c>
      <c r="G7" s="11" t="s">
        <v>399</v>
      </c>
      <c r="H7" s="11" t="s">
        <v>399</v>
      </c>
      <c r="I7" s="11" t="s">
        <v>399</v>
      </c>
      <c r="J7" s="11" t="s">
        <v>399</v>
      </c>
      <c r="K7" s="11" t="s">
        <v>399</v>
      </c>
      <c r="L7" s="11">
        <v>956346050.1865</v>
      </c>
    </row>
    <row r="8" spans="1:12" ht="12.75" customHeight="1">
      <c r="A8" s="2" t="str">
        <f>"Nov "&amp;RIGHT(A6,4)-1</f>
        <v>Nov 2010</v>
      </c>
      <c r="B8" s="11">
        <v>961677071.476</v>
      </c>
      <c r="C8" s="11" t="s">
        <v>399</v>
      </c>
      <c r="D8" s="11" t="s">
        <v>399</v>
      </c>
      <c r="E8" s="11" t="s">
        <v>399</v>
      </c>
      <c r="F8" s="11" t="s">
        <v>399</v>
      </c>
      <c r="G8" s="11" t="s">
        <v>399</v>
      </c>
      <c r="H8" s="11" t="s">
        <v>399</v>
      </c>
      <c r="I8" s="11" t="s">
        <v>399</v>
      </c>
      <c r="J8" s="11" t="s">
        <v>399</v>
      </c>
      <c r="K8" s="11" t="s">
        <v>399</v>
      </c>
      <c r="L8" s="11">
        <v>961677071.476</v>
      </c>
    </row>
    <row r="9" spans="1:12" ht="12.75" customHeight="1">
      <c r="A9" s="2" t="str">
        <f>"Dec "&amp;RIGHT(A6,4)-1</f>
        <v>Dec 2010</v>
      </c>
      <c r="B9" s="11">
        <v>974737917.726</v>
      </c>
      <c r="C9" s="11" t="s">
        <v>399</v>
      </c>
      <c r="D9" s="11" t="s">
        <v>399</v>
      </c>
      <c r="E9" s="11" t="s">
        <v>399</v>
      </c>
      <c r="F9" s="11" t="s">
        <v>399</v>
      </c>
      <c r="G9" s="11" t="s">
        <v>399</v>
      </c>
      <c r="H9" s="11" t="s">
        <v>399</v>
      </c>
      <c r="I9" s="11" t="s">
        <v>399</v>
      </c>
      <c r="J9" s="11" t="s">
        <v>399</v>
      </c>
      <c r="K9" s="11" t="s">
        <v>399</v>
      </c>
      <c r="L9" s="11">
        <v>974737917.726</v>
      </c>
    </row>
    <row r="10" spans="1:12" ht="12.75" customHeight="1">
      <c r="A10" s="2" t="str">
        <f>"Jan "&amp;RIGHT(A6,4)</f>
        <v>Jan 2011</v>
      </c>
      <c r="B10" s="11">
        <v>971226555.862</v>
      </c>
      <c r="C10" s="11" t="s">
        <v>399</v>
      </c>
      <c r="D10" s="11" t="s">
        <v>399</v>
      </c>
      <c r="E10" s="11" t="s">
        <v>399</v>
      </c>
      <c r="F10" s="11" t="s">
        <v>399</v>
      </c>
      <c r="G10" s="11" t="s">
        <v>399</v>
      </c>
      <c r="H10" s="11" t="s">
        <v>399</v>
      </c>
      <c r="I10" s="11" t="s">
        <v>399</v>
      </c>
      <c r="J10" s="11" t="s">
        <v>399</v>
      </c>
      <c r="K10" s="11" t="s">
        <v>399</v>
      </c>
      <c r="L10" s="11">
        <v>971226555.862</v>
      </c>
    </row>
    <row r="11" spans="1:12" ht="12.75" customHeight="1">
      <c r="A11" s="2" t="str">
        <f>"Feb "&amp;RIGHT(A6,4)</f>
        <v>Feb 2011</v>
      </c>
      <c r="B11" s="11">
        <v>974663606.571</v>
      </c>
      <c r="C11" s="11" t="s">
        <v>399</v>
      </c>
      <c r="D11" s="11" t="s">
        <v>399</v>
      </c>
      <c r="E11" s="11" t="s">
        <v>399</v>
      </c>
      <c r="F11" s="11" t="s">
        <v>399</v>
      </c>
      <c r="G11" s="11" t="s">
        <v>399</v>
      </c>
      <c r="H11" s="11" t="s">
        <v>399</v>
      </c>
      <c r="I11" s="11" t="s">
        <v>399</v>
      </c>
      <c r="J11" s="11" t="s">
        <v>399</v>
      </c>
      <c r="K11" s="11" t="s">
        <v>399</v>
      </c>
      <c r="L11" s="11">
        <v>974663606.571</v>
      </c>
    </row>
    <row r="12" spans="1:12" ht="12.75" customHeight="1">
      <c r="A12" s="2" t="str">
        <f>"Mar "&amp;RIGHT(A6,4)</f>
        <v>Mar 2011</v>
      </c>
      <c r="B12" s="11">
        <v>990328892.89</v>
      </c>
      <c r="C12" s="11" t="s">
        <v>399</v>
      </c>
      <c r="D12" s="11" t="s">
        <v>399</v>
      </c>
      <c r="E12" s="11" t="s">
        <v>399</v>
      </c>
      <c r="F12" s="11" t="s">
        <v>399</v>
      </c>
      <c r="G12" s="11" t="s">
        <v>399</v>
      </c>
      <c r="H12" s="11" t="s">
        <v>399</v>
      </c>
      <c r="I12" s="11" t="s">
        <v>399</v>
      </c>
      <c r="J12" s="11" t="s">
        <v>399</v>
      </c>
      <c r="K12" s="11" t="s">
        <v>399</v>
      </c>
      <c r="L12" s="11">
        <v>990328892.89</v>
      </c>
    </row>
    <row r="13" spans="1:12" ht="12.75" customHeight="1">
      <c r="A13" s="2" t="str">
        <f>"Apr "&amp;RIGHT(A6,4)</f>
        <v>Apr 2011</v>
      </c>
      <c r="B13" s="11">
        <v>984678251.7115</v>
      </c>
      <c r="C13" s="11" t="s">
        <v>399</v>
      </c>
      <c r="D13" s="11" t="s">
        <v>399</v>
      </c>
      <c r="E13" s="11" t="s">
        <v>399</v>
      </c>
      <c r="F13" s="11" t="s">
        <v>399</v>
      </c>
      <c r="G13" s="11" t="s">
        <v>399</v>
      </c>
      <c r="H13" s="11" t="s">
        <v>399</v>
      </c>
      <c r="I13" s="11" t="s">
        <v>399</v>
      </c>
      <c r="J13" s="11" t="s">
        <v>399</v>
      </c>
      <c r="K13" s="11" t="s">
        <v>399</v>
      </c>
      <c r="L13" s="11">
        <v>984678251.7115</v>
      </c>
    </row>
    <row r="14" spans="1:12" ht="12.75" customHeight="1">
      <c r="A14" s="2" t="str">
        <f>"May "&amp;RIGHT(A6,4)</f>
        <v>May 2011</v>
      </c>
      <c r="B14" s="11">
        <v>1013079098.499</v>
      </c>
      <c r="C14" s="11" t="s">
        <v>399</v>
      </c>
      <c r="D14" s="11" t="s">
        <v>399</v>
      </c>
      <c r="E14" s="11" t="s">
        <v>399</v>
      </c>
      <c r="F14" s="11" t="s">
        <v>399</v>
      </c>
      <c r="G14" s="11" t="s">
        <v>399</v>
      </c>
      <c r="H14" s="11" t="s">
        <v>399</v>
      </c>
      <c r="I14" s="11" t="s">
        <v>399</v>
      </c>
      <c r="J14" s="11" t="s">
        <v>399</v>
      </c>
      <c r="K14" s="11" t="s">
        <v>399</v>
      </c>
      <c r="L14" s="11">
        <v>1013079098.499</v>
      </c>
    </row>
    <row r="15" spans="1:12" ht="12.75" customHeight="1">
      <c r="A15" s="2" t="str">
        <f>"Jun "&amp;RIGHT(A6,4)</f>
        <v>Jun 2011</v>
      </c>
      <c r="B15" s="11">
        <v>999493885.69</v>
      </c>
      <c r="C15" s="11" t="s">
        <v>399</v>
      </c>
      <c r="D15" s="11" t="s">
        <v>399</v>
      </c>
      <c r="E15" s="11" t="s">
        <v>399</v>
      </c>
      <c r="F15" s="11" t="s">
        <v>399</v>
      </c>
      <c r="G15" s="11" t="s">
        <v>399</v>
      </c>
      <c r="H15" s="11" t="s">
        <v>399</v>
      </c>
      <c r="I15" s="11" t="s">
        <v>399</v>
      </c>
      <c r="J15" s="11" t="s">
        <v>399</v>
      </c>
      <c r="K15" s="11" t="s">
        <v>399</v>
      </c>
      <c r="L15" s="11">
        <v>999493885.69</v>
      </c>
    </row>
    <row r="16" spans="1:12" ht="12.75" customHeight="1">
      <c r="A16" s="2" t="str">
        <f>"Jul "&amp;RIGHT(A6,4)</f>
        <v>Jul 2011</v>
      </c>
      <c r="B16" s="11">
        <v>1007495588.4235</v>
      </c>
      <c r="C16" s="11" t="s">
        <v>399</v>
      </c>
      <c r="D16" s="11" t="s">
        <v>399</v>
      </c>
      <c r="E16" s="11" t="s">
        <v>399</v>
      </c>
      <c r="F16" s="11" t="s">
        <v>399</v>
      </c>
      <c r="G16" s="11" t="s">
        <v>399</v>
      </c>
      <c r="H16" s="11" t="s">
        <v>399</v>
      </c>
      <c r="I16" s="11" t="s">
        <v>399</v>
      </c>
      <c r="J16" s="11" t="s">
        <v>399</v>
      </c>
      <c r="K16" s="11" t="s">
        <v>399</v>
      </c>
      <c r="L16" s="11">
        <v>1007495588.4235</v>
      </c>
    </row>
    <row r="17" spans="1:12" ht="12.75" customHeight="1">
      <c r="A17" s="2" t="str">
        <f>"Aug "&amp;RIGHT(A6,4)</f>
        <v>Aug 2011</v>
      </c>
      <c r="B17" s="11">
        <v>1014651107.3655</v>
      </c>
      <c r="C17" s="11" t="s">
        <v>399</v>
      </c>
      <c r="D17" s="11" t="s">
        <v>399</v>
      </c>
      <c r="E17" s="11" t="s">
        <v>399</v>
      </c>
      <c r="F17" s="11" t="s">
        <v>399</v>
      </c>
      <c r="G17" s="11" t="s">
        <v>399</v>
      </c>
      <c r="H17" s="11" t="s">
        <v>399</v>
      </c>
      <c r="I17" s="11" t="s">
        <v>399</v>
      </c>
      <c r="J17" s="11" t="s">
        <v>399</v>
      </c>
      <c r="K17" s="11" t="s">
        <v>399</v>
      </c>
      <c r="L17" s="11">
        <v>1014651107.3655</v>
      </c>
    </row>
    <row r="18" spans="1:12" ht="12.75" customHeight="1">
      <c r="A18" s="2" t="str">
        <f>"Sep "&amp;RIGHT(A6,4)</f>
        <v>Sep 2011</v>
      </c>
      <c r="B18" s="11">
        <v>1036546771.433</v>
      </c>
      <c r="C18" s="11" t="s">
        <v>399</v>
      </c>
      <c r="D18" s="11" t="s">
        <v>399</v>
      </c>
      <c r="E18" s="11" t="s">
        <v>399</v>
      </c>
      <c r="F18" s="11" t="s">
        <v>399</v>
      </c>
      <c r="G18" s="11" t="s">
        <v>399</v>
      </c>
      <c r="H18" s="11" t="s">
        <v>399</v>
      </c>
      <c r="I18" s="11" t="s">
        <v>399</v>
      </c>
      <c r="J18" s="11" t="s">
        <v>399</v>
      </c>
      <c r="K18" s="11" t="s">
        <v>399</v>
      </c>
      <c r="L18" s="11">
        <v>1036546771.433</v>
      </c>
    </row>
    <row r="19" spans="1:12" ht="12.75" customHeight="1">
      <c r="A19" s="12" t="s">
        <v>58</v>
      </c>
      <c r="B19" s="27">
        <v>11884924797.834</v>
      </c>
      <c r="C19" s="27" t="s">
        <v>399</v>
      </c>
      <c r="D19" s="27" t="s">
        <v>399</v>
      </c>
      <c r="E19" s="27" t="s">
        <v>399</v>
      </c>
      <c r="F19" s="27" t="s">
        <v>399</v>
      </c>
      <c r="G19" s="27" t="s">
        <v>399</v>
      </c>
      <c r="H19" s="27" t="s">
        <v>399</v>
      </c>
      <c r="I19" s="27" t="s">
        <v>399</v>
      </c>
      <c r="J19" s="27" t="s">
        <v>399</v>
      </c>
      <c r="K19" s="27" t="s">
        <v>399</v>
      </c>
      <c r="L19" s="27">
        <v>11884924797.834</v>
      </c>
    </row>
    <row r="20" spans="1:12" ht="12.75" customHeight="1">
      <c r="A20" s="14" t="s">
        <v>400</v>
      </c>
      <c r="B20" s="21">
        <v>1918023121.6625</v>
      </c>
      <c r="C20" s="21" t="s">
        <v>399</v>
      </c>
      <c r="D20" s="21" t="s">
        <v>399</v>
      </c>
      <c r="E20" s="21" t="s">
        <v>399</v>
      </c>
      <c r="F20" s="21" t="s">
        <v>399</v>
      </c>
      <c r="G20" s="21" t="s">
        <v>399</v>
      </c>
      <c r="H20" s="21" t="s">
        <v>399</v>
      </c>
      <c r="I20" s="21" t="s">
        <v>399</v>
      </c>
      <c r="J20" s="21" t="s">
        <v>399</v>
      </c>
      <c r="K20" s="21" t="s">
        <v>399</v>
      </c>
      <c r="L20" s="21">
        <v>1918023121.6625</v>
      </c>
    </row>
    <row r="21" ht="12.75" customHeight="1">
      <c r="A21" s="3" t="str">
        <f>"FY "&amp;RIGHT(A6,4)+1</f>
        <v>FY 2012</v>
      </c>
    </row>
    <row r="22" spans="1:12" ht="12.75" customHeight="1">
      <c r="A22" s="2" t="str">
        <f>"Oct "&amp;RIGHT(A6,4)</f>
        <v>Oct 2011</v>
      </c>
      <c r="B22" s="11">
        <v>682820266.221</v>
      </c>
      <c r="C22" s="11" t="s">
        <v>399</v>
      </c>
      <c r="D22" s="11" t="s">
        <v>399</v>
      </c>
      <c r="E22" s="11" t="s">
        <v>399</v>
      </c>
      <c r="F22" s="11" t="s">
        <v>399</v>
      </c>
      <c r="G22" s="11" t="s">
        <v>399</v>
      </c>
      <c r="H22" s="11" t="s">
        <v>399</v>
      </c>
      <c r="I22" s="11" t="s">
        <v>399</v>
      </c>
      <c r="J22" s="11" t="s">
        <v>399</v>
      </c>
      <c r="K22" s="11" t="s">
        <v>399</v>
      </c>
      <c r="L22" s="11">
        <v>682820266.221</v>
      </c>
    </row>
    <row r="23" spans="1:12" ht="12.75" customHeight="1">
      <c r="A23" s="2" t="str">
        <f>"Nov "&amp;RIGHT(A6,4)</f>
        <v>Nov 2011</v>
      </c>
      <c r="B23" s="11">
        <v>679922969.586</v>
      </c>
      <c r="C23" s="11" t="s">
        <v>399</v>
      </c>
      <c r="D23" s="11" t="s">
        <v>399</v>
      </c>
      <c r="E23" s="11" t="s">
        <v>399</v>
      </c>
      <c r="F23" s="11" t="s">
        <v>399</v>
      </c>
      <c r="G23" s="11" t="s">
        <v>399</v>
      </c>
      <c r="H23" s="11" t="s">
        <v>399</v>
      </c>
      <c r="I23" s="11" t="s">
        <v>399</v>
      </c>
      <c r="J23" s="11" t="s">
        <v>399</v>
      </c>
      <c r="K23" s="11" t="s">
        <v>399</v>
      </c>
      <c r="L23" s="11">
        <v>679922969.586</v>
      </c>
    </row>
    <row r="24" spans="1:12" ht="12.75" customHeight="1">
      <c r="A24" s="2" t="str">
        <f>"Dec "&amp;RIGHT(A6,4)</f>
        <v>Dec 2011</v>
      </c>
      <c r="B24" s="11" t="s">
        <v>399</v>
      </c>
      <c r="C24" s="11" t="s">
        <v>399</v>
      </c>
      <c r="D24" s="11" t="s">
        <v>399</v>
      </c>
      <c r="E24" s="11" t="s">
        <v>399</v>
      </c>
      <c r="F24" s="11" t="s">
        <v>399</v>
      </c>
      <c r="G24" s="11" t="s">
        <v>399</v>
      </c>
      <c r="H24" s="11" t="s">
        <v>399</v>
      </c>
      <c r="I24" s="11" t="s">
        <v>399</v>
      </c>
      <c r="J24" s="11" t="s">
        <v>399</v>
      </c>
      <c r="K24" s="11" t="s">
        <v>399</v>
      </c>
      <c r="L24" s="11" t="s">
        <v>399</v>
      </c>
    </row>
    <row r="25" spans="1:12" ht="12.75" customHeight="1">
      <c r="A25" s="2" t="str">
        <f>"Jan "&amp;RIGHT(A6,4)+1</f>
        <v>Jan 2012</v>
      </c>
      <c r="B25" s="11" t="s">
        <v>399</v>
      </c>
      <c r="C25" s="11" t="s">
        <v>399</v>
      </c>
      <c r="D25" s="11" t="s">
        <v>399</v>
      </c>
      <c r="E25" s="11" t="s">
        <v>399</v>
      </c>
      <c r="F25" s="11" t="s">
        <v>399</v>
      </c>
      <c r="G25" s="11" t="s">
        <v>399</v>
      </c>
      <c r="H25" s="11" t="s">
        <v>399</v>
      </c>
      <c r="I25" s="11" t="s">
        <v>399</v>
      </c>
      <c r="J25" s="11" t="s">
        <v>399</v>
      </c>
      <c r="K25" s="11" t="s">
        <v>399</v>
      </c>
      <c r="L25" s="11" t="s">
        <v>399</v>
      </c>
    </row>
    <row r="26" spans="1:12" ht="12.75" customHeight="1">
      <c r="A26" s="2" t="str">
        <f>"Feb "&amp;RIGHT(A6,4)+1</f>
        <v>Feb 2012</v>
      </c>
      <c r="B26" s="11" t="s">
        <v>399</v>
      </c>
      <c r="C26" s="11" t="s">
        <v>399</v>
      </c>
      <c r="D26" s="11" t="s">
        <v>399</v>
      </c>
      <c r="E26" s="11" t="s">
        <v>399</v>
      </c>
      <c r="F26" s="11" t="s">
        <v>399</v>
      </c>
      <c r="G26" s="11" t="s">
        <v>399</v>
      </c>
      <c r="H26" s="11" t="s">
        <v>399</v>
      </c>
      <c r="I26" s="11" t="s">
        <v>399</v>
      </c>
      <c r="J26" s="11" t="s">
        <v>399</v>
      </c>
      <c r="K26" s="11" t="s">
        <v>399</v>
      </c>
      <c r="L26" s="11" t="s">
        <v>399</v>
      </c>
    </row>
    <row r="27" spans="1:12" ht="12.75" customHeight="1">
      <c r="A27" s="2" t="str">
        <f>"Mar "&amp;RIGHT(A6,4)+1</f>
        <v>Mar 2012</v>
      </c>
      <c r="B27" s="11" t="s">
        <v>399</v>
      </c>
      <c r="C27" s="11" t="s">
        <v>399</v>
      </c>
      <c r="D27" s="11" t="s">
        <v>399</v>
      </c>
      <c r="E27" s="11" t="s">
        <v>399</v>
      </c>
      <c r="F27" s="11" t="s">
        <v>399</v>
      </c>
      <c r="G27" s="11" t="s">
        <v>399</v>
      </c>
      <c r="H27" s="11" t="s">
        <v>399</v>
      </c>
      <c r="I27" s="11" t="s">
        <v>399</v>
      </c>
      <c r="J27" s="11" t="s">
        <v>399</v>
      </c>
      <c r="K27" s="11" t="s">
        <v>399</v>
      </c>
      <c r="L27" s="11" t="s">
        <v>399</v>
      </c>
    </row>
    <row r="28" spans="1:12" ht="12.75" customHeight="1">
      <c r="A28" s="2" t="str">
        <f>"Apr "&amp;RIGHT(A6,4)+1</f>
        <v>Apr 2012</v>
      </c>
      <c r="B28" s="11" t="s">
        <v>399</v>
      </c>
      <c r="C28" s="11" t="s">
        <v>399</v>
      </c>
      <c r="D28" s="11" t="s">
        <v>399</v>
      </c>
      <c r="E28" s="11" t="s">
        <v>399</v>
      </c>
      <c r="F28" s="11" t="s">
        <v>399</v>
      </c>
      <c r="G28" s="11" t="s">
        <v>399</v>
      </c>
      <c r="H28" s="11" t="s">
        <v>399</v>
      </c>
      <c r="I28" s="11" t="s">
        <v>399</v>
      </c>
      <c r="J28" s="11" t="s">
        <v>399</v>
      </c>
      <c r="K28" s="11" t="s">
        <v>399</v>
      </c>
      <c r="L28" s="11" t="s">
        <v>399</v>
      </c>
    </row>
    <row r="29" spans="1:12" ht="12.75" customHeight="1">
      <c r="A29" s="2" t="str">
        <f>"May "&amp;RIGHT(A6,4)+1</f>
        <v>May 2012</v>
      </c>
      <c r="B29" s="11" t="s">
        <v>399</v>
      </c>
      <c r="C29" s="11" t="s">
        <v>399</v>
      </c>
      <c r="D29" s="11" t="s">
        <v>399</v>
      </c>
      <c r="E29" s="11" t="s">
        <v>399</v>
      </c>
      <c r="F29" s="11" t="s">
        <v>399</v>
      </c>
      <c r="G29" s="11" t="s">
        <v>399</v>
      </c>
      <c r="H29" s="11" t="s">
        <v>399</v>
      </c>
      <c r="I29" s="11" t="s">
        <v>399</v>
      </c>
      <c r="J29" s="11" t="s">
        <v>399</v>
      </c>
      <c r="K29" s="11" t="s">
        <v>399</v>
      </c>
      <c r="L29" s="11" t="s">
        <v>399</v>
      </c>
    </row>
    <row r="30" spans="1:12" ht="12.75" customHeight="1">
      <c r="A30" s="2" t="str">
        <f>"Jun "&amp;RIGHT(A6,4)+1</f>
        <v>Jun 2012</v>
      </c>
      <c r="B30" s="11" t="s">
        <v>399</v>
      </c>
      <c r="C30" s="11" t="s">
        <v>399</v>
      </c>
      <c r="D30" s="11" t="s">
        <v>399</v>
      </c>
      <c r="E30" s="11" t="s">
        <v>399</v>
      </c>
      <c r="F30" s="11" t="s">
        <v>399</v>
      </c>
      <c r="G30" s="11" t="s">
        <v>399</v>
      </c>
      <c r="H30" s="11" t="s">
        <v>399</v>
      </c>
      <c r="I30" s="11" t="s">
        <v>399</v>
      </c>
      <c r="J30" s="11" t="s">
        <v>399</v>
      </c>
      <c r="K30" s="11" t="s">
        <v>399</v>
      </c>
      <c r="L30" s="11" t="s">
        <v>399</v>
      </c>
    </row>
    <row r="31" spans="1:12" ht="12.75" customHeight="1">
      <c r="A31" s="2" t="str">
        <f>"Jul "&amp;RIGHT(A6,4)+1</f>
        <v>Jul 2012</v>
      </c>
      <c r="B31" s="11" t="s">
        <v>399</v>
      </c>
      <c r="C31" s="11" t="s">
        <v>399</v>
      </c>
      <c r="D31" s="11" t="s">
        <v>399</v>
      </c>
      <c r="E31" s="11" t="s">
        <v>399</v>
      </c>
      <c r="F31" s="11" t="s">
        <v>399</v>
      </c>
      <c r="G31" s="11" t="s">
        <v>399</v>
      </c>
      <c r="H31" s="11" t="s">
        <v>399</v>
      </c>
      <c r="I31" s="11" t="s">
        <v>399</v>
      </c>
      <c r="J31" s="11" t="s">
        <v>399</v>
      </c>
      <c r="K31" s="11" t="s">
        <v>399</v>
      </c>
      <c r="L31" s="11" t="s">
        <v>399</v>
      </c>
    </row>
    <row r="32" spans="1:12" ht="12.75" customHeight="1">
      <c r="A32" s="2" t="str">
        <f>"Aug "&amp;RIGHT(A6,4)+1</f>
        <v>Aug 2012</v>
      </c>
      <c r="B32" s="11" t="s">
        <v>399</v>
      </c>
      <c r="C32" s="11" t="s">
        <v>399</v>
      </c>
      <c r="D32" s="11" t="s">
        <v>399</v>
      </c>
      <c r="E32" s="11" t="s">
        <v>399</v>
      </c>
      <c r="F32" s="11" t="s">
        <v>399</v>
      </c>
      <c r="G32" s="11" t="s">
        <v>399</v>
      </c>
      <c r="H32" s="11" t="s">
        <v>399</v>
      </c>
      <c r="I32" s="11" t="s">
        <v>399</v>
      </c>
      <c r="J32" s="11" t="s">
        <v>399</v>
      </c>
      <c r="K32" s="11" t="s">
        <v>399</v>
      </c>
      <c r="L32" s="11" t="s">
        <v>399</v>
      </c>
    </row>
    <row r="33" spans="1:12" ht="12.75" customHeight="1">
      <c r="A33" s="2" t="str">
        <f>"Sep "&amp;RIGHT(A6,4)+1</f>
        <v>Sep 2012</v>
      </c>
      <c r="B33" s="11" t="s">
        <v>399</v>
      </c>
      <c r="C33" s="11" t="s">
        <v>399</v>
      </c>
      <c r="D33" s="11" t="s">
        <v>399</v>
      </c>
      <c r="E33" s="11" t="s">
        <v>399</v>
      </c>
      <c r="F33" s="11" t="s">
        <v>399</v>
      </c>
      <c r="G33" s="11" t="s">
        <v>399</v>
      </c>
      <c r="H33" s="11" t="s">
        <v>399</v>
      </c>
      <c r="I33" s="11" t="s">
        <v>399</v>
      </c>
      <c r="J33" s="11" t="s">
        <v>399</v>
      </c>
      <c r="K33" s="11" t="s">
        <v>399</v>
      </c>
      <c r="L33" s="11" t="s">
        <v>399</v>
      </c>
    </row>
    <row r="34" spans="1:12" ht="12.75" customHeight="1">
      <c r="A34" s="12" t="s">
        <v>58</v>
      </c>
      <c r="B34" s="27">
        <v>1362743235.807</v>
      </c>
      <c r="C34" s="27" t="s">
        <v>399</v>
      </c>
      <c r="D34" s="27" t="s">
        <v>399</v>
      </c>
      <c r="E34" s="27" t="s">
        <v>399</v>
      </c>
      <c r="F34" s="27" t="s">
        <v>399</v>
      </c>
      <c r="G34" s="27" t="s">
        <v>399</v>
      </c>
      <c r="H34" s="27" t="s">
        <v>399</v>
      </c>
      <c r="I34" s="27" t="s">
        <v>399</v>
      </c>
      <c r="J34" s="27" t="s">
        <v>399</v>
      </c>
      <c r="K34" s="27" t="s">
        <v>399</v>
      </c>
      <c r="L34" s="27">
        <v>1362743235.807</v>
      </c>
    </row>
    <row r="35" spans="1:12" ht="12.75" customHeight="1">
      <c r="A35" s="14" t="str">
        <f>"Total "&amp;MID(A20,7,LEN(A20)-13)&amp;" Months"</f>
        <v>Total 2 Months</v>
      </c>
      <c r="B35" s="21">
        <v>1362743235.807</v>
      </c>
      <c r="C35" s="21" t="s">
        <v>399</v>
      </c>
      <c r="D35" s="21" t="s">
        <v>399</v>
      </c>
      <c r="E35" s="21" t="s">
        <v>399</v>
      </c>
      <c r="F35" s="21" t="s">
        <v>399</v>
      </c>
      <c r="G35" s="21" t="s">
        <v>399</v>
      </c>
      <c r="H35" s="21" t="s">
        <v>399</v>
      </c>
      <c r="I35" s="21" t="s">
        <v>399</v>
      </c>
      <c r="J35" s="21" t="s">
        <v>399</v>
      </c>
      <c r="K35" s="21" t="s">
        <v>399</v>
      </c>
      <c r="L35" s="21">
        <v>1362743235.807</v>
      </c>
    </row>
    <row r="37" spans="1:12" ht="69.75" customHeight="1">
      <c r="A37" s="63" t="s">
        <v>380</v>
      </c>
      <c r="B37" s="64"/>
      <c r="C37" s="64"/>
      <c r="D37" s="64"/>
      <c r="E37" s="64"/>
      <c r="F37" s="64"/>
      <c r="G37" s="64"/>
      <c r="H37" s="64"/>
      <c r="I37" s="64"/>
      <c r="J37" s="64"/>
      <c r="K37" s="64"/>
      <c r="L37" s="64"/>
    </row>
    <row r="100" ht="12.75" customHeight="1"/>
    <row r="101" ht="12.75" customHeight="1">
      <c r="E101" s="28"/>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6">
    <mergeCell ref="A37:L37"/>
    <mergeCell ref="B5:L5"/>
    <mergeCell ref="I3:I4"/>
    <mergeCell ref="J3:J4"/>
    <mergeCell ref="K3:K4"/>
    <mergeCell ref="L3:L4"/>
    <mergeCell ref="A1:K1"/>
    <mergeCell ref="A2:K2"/>
    <mergeCell ref="A3:A4"/>
    <mergeCell ref="B3:B4"/>
    <mergeCell ref="C3:C4"/>
    <mergeCell ref="D3:D4"/>
    <mergeCell ref="E3:E4"/>
    <mergeCell ref="F3:F4"/>
    <mergeCell ref="G3:G4"/>
    <mergeCell ref="H3:H4"/>
  </mergeCells>
  <printOptions/>
  <pageMargins left="0.75" right="0.75" top="1" bottom="1" header="0.5" footer="0.5"/>
  <pageSetup horizontalDpi="600" verticalDpi="600" orientation="landscape" scale="81" r:id="rId1"/>
  <headerFooter alignWithMargins="0">
    <oddHeader>&amp;L&amp;C&amp;R</oddHeader>
    <oddFooter>&amp;L&amp;C&amp;R</oddFooter>
  </headerFooter>
  <rowBreaks count="1" manualBreakCount="1">
    <brk id="38" max="254" man="1"/>
  </rowBreaks>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I23" sqref="I23"/>
    </sheetView>
  </sheetViews>
  <sheetFormatPr defaultColWidth="9.140625" defaultRowHeight="12.75"/>
  <cols>
    <col min="1" max="1" width="11.421875" style="0" customWidth="1"/>
    <col min="2" max="3" width="22.8515625" style="0" customWidth="1"/>
    <col min="4" max="7" width="11.421875" style="0" customWidth="1"/>
  </cols>
  <sheetData>
    <row r="1" spans="1:7" ht="12" customHeight="1">
      <c r="A1" s="36" t="s">
        <v>396</v>
      </c>
      <c r="B1" s="36"/>
      <c r="C1" s="36"/>
      <c r="D1" s="36"/>
      <c r="E1" s="36"/>
      <c r="F1" s="36"/>
      <c r="G1" s="2" t="s">
        <v>397</v>
      </c>
    </row>
    <row r="2" spans="1:7" ht="12" customHeight="1">
      <c r="A2" s="38" t="s">
        <v>65</v>
      </c>
      <c r="B2" s="38"/>
      <c r="C2" s="38"/>
      <c r="D2" s="38"/>
      <c r="E2" s="38"/>
      <c r="F2" s="38"/>
      <c r="G2" s="1"/>
    </row>
    <row r="3" spans="1:7" ht="24" customHeight="1">
      <c r="A3" s="40" t="s">
        <v>66</v>
      </c>
      <c r="B3" s="50" t="s">
        <v>67</v>
      </c>
      <c r="C3" s="40"/>
      <c r="D3" s="42" t="s">
        <v>217</v>
      </c>
      <c r="E3" s="42" t="s">
        <v>68</v>
      </c>
      <c r="F3" s="42" t="s">
        <v>218</v>
      </c>
      <c r="G3" s="50" t="s">
        <v>69</v>
      </c>
    </row>
    <row r="4" spans="1:7" ht="12.75" customHeight="1">
      <c r="A4" s="41"/>
      <c r="B4" s="51"/>
      <c r="C4" s="41"/>
      <c r="D4" s="43"/>
      <c r="E4" s="43"/>
      <c r="F4" s="43"/>
      <c r="G4" s="51"/>
    </row>
    <row r="5" spans="1:7" ht="12" customHeight="1">
      <c r="A5" s="1"/>
      <c r="B5" s="1"/>
      <c r="C5" s="1"/>
      <c r="D5" s="34" t="str">
        <f>REPT("-",29)&amp;" Number "&amp;REPT("-",29)</f>
        <v>----------------------------- Number -----------------------------</v>
      </c>
      <c r="E5" s="34"/>
      <c r="F5" s="34"/>
      <c r="G5" s="1" t="str">
        <f>REPT("-",6)&amp;" Percent "&amp;REPT("-",5)</f>
        <v>------ Percent -----</v>
      </c>
    </row>
    <row r="6" ht="12" customHeight="1">
      <c r="A6" s="3" t="s">
        <v>398</v>
      </c>
    </row>
    <row r="7" spans="1:7" ht="12" customHeight="1">
      <c r="A7" s="2"/>
      <c r="B7" s="3" t="s">
        <v>70</v>
      </c>
      <c r="C7" s="3" t="s">
        <v>71</v>
      </c>
      <c r="D7" s="11">
        <v>100779</v>
      </c>
      <c r="E7" s="11">
        <v>51061200</v>
      </c>
      <c r="F7" s="11">
        <v>31837773.4627</v>
      </c>
      <c r="G7" s="19">
        <f aca="true" t="shared" si="0" ref="G7:G16">IF(AND(ISNUMBER(E7),ISNUMBER(F7)),IF(E7=0,"--",IF(F7=0,"--",F7/E7)),"--")</f>
        <v>0.6235218416860552</v>
      </c>
    </row>
    <row r="8" spans="1:7" ht="12" customHeight="1">
      <c r="A8" s="1"/>
      <c r="B8" s="1"/>
      <c r="C8" s="3" t="s">
        <v>72</v>
      </c>
      <c r="D8" s="11">
        <v>95819</v>
      </c>
      <c r="E8" s="11">
        <v>50829881</v>
      </c>
      <c r="F8" s="11" t="s">
        <v>399</v>
      </c>
      <c r="G8" s="19" t="str">
        <f t="shared" si="0"/>
        <v>--</v>
      </c>
    </row>
    <row r="9" spans="1:7" ht="12" customHeight="1">
      <c r="A9" s="1"/>
      <c r="B9" s="1"/>
      <c r="C9" s="3" t="s">
        <v>73</v>
      </c>
      <c r="D9" s="11">
        <v>4960</v>
      </c>
      <c r="E9" s="11">
        <v>231319</v>
      </c>
      <c r="F9" s="11" t="s">
        <v>399</v>
      </c>
      <c r="G9" s="19" t="str">
        <f t="shared" si="0"/>
        <v>--</v>
      </c>
    </row>
    <row r="10" spans="1:7" ht="12" customHeight="1">
      <c r="A10" s="1"/>
      <c r="B10" s="3" t="s">
        <v>74</v>
      </c>
      <c r="C10" s="3" t="s">
        <v>71</v>
      </c>
      <c r="D10" s="11">
        <v>89256</v>
      </c>
      <c r="E10" s="11">
        <v>46425730</v>
      </c>
      <c r="F10" s="11">
        <v>12188875.4644</v>
      </c>
      <c r="G10" s="19">
        <f t="shared" si="0"/>
        <v>0.2625456931834998</v>
      </c>
    </row>
    <row r="11" spans="1:7" ht="12" customHeight="1">
      <c r="A11" s="1"/>
      <c r="B11" s="1"/>
      <c r="C11" s="3" t="s">
        <v>72</v>
      </c>
      <c r="D11" s="11">
        <v>84305</v>
      </c>
      <c r="E11" s="11">
        <v>46191579</v>
      </c>
      <c r="F11" s="11" t="s">
        <v>399</v>
      </c>
      <c r="G11" s="19" t="str">
        <f t="shared" si="0"/>
        <v>--</v>
      </c>
    </row>
    <row r="12" spans="1:7" ht="12" customHeight="1">
      <c r="A12" s="1"/>
      <c r="B12" s="1"/>
      <c r="C12" s="3" t="s">
        <v>73</v>
      </c>
      <c r="D12" s="11">
        <v>4951</v>
      </c>
      <c r="E12" s="11">
        <v>234151</v>
      </c>
      <c r="F12" s="11" t="s">
        <v>399</v>
      </c>
      <c r="G12" s="19" t="str">
        <f t="shared" si="0"/>
        <v>--</v>
      </c>
    </row>
    <row r="13" spans="1:7" ht="12" customHeight="1">
      <c r="A13" s="1"/>
      <c r="B13" s="3" t="s">
        <v>21</v>
      </c>
      <c r="C13" s="3" t="s">
        <v>21</v>
      </c>
      <c r="D13" s="11">
        <v>0</v>
      </c>
      <c r="E13" s="11">
        <v>0</v>
      </c>
      <c r="F13" s="11">
        <v>0</v>
      </c>
      <c r="G13" s="19" t="str">
        <f t="shared" si="0"/>
        <v>--</v>
      </c>
    </row>
    <row r="14" spans="1:7" ht="12" customHeight="1">
      <c r="A14" s="1"/>
      <c r="B14" s="3" t="s">
        <v>75</v>
      </c>
      <c r="C14" s="3" t="s">
        <v>76</v>
      </c>
      <c r="D14" s="11">
        <v>3848</v>
      </c>
      <c r="E14" s="11" t="s">
        <v>399</v>
      </c>
      <c r="F14" s="11" t="s">
        <v>399</v>
      </c>
      <c r="G14" s="19" t="str">
        <f t="shared" si="0"/>
        <v>--</v>
      </c>
    </row>
    <row r="15" spans="1:7" ht="12" customHeight="1">
      <c r="A15" s="1"/>
      <c r="B15" s="1"/>
      <c r="C15" s="3" t="s">
        <v>77</v>
      </c>
      <c r="D15" s="11">
        <v>525</v>
      </c>
      <c r="E15" s="11" t="s">
        <v>399</v>
      </c>
      <c r="F15" s="11" t="s">
        <v>399</v>
      </c>
      <c r="G15" s="19" t="str">
        <f t="shared" si="0"/>
        <v>--</v>
      </c>
    </row>
    <row r="16" spans="1:7" ht="12" customHeight="1">
      <c r="A16" s="20"/>
      <c r="B16" s="20"/>
      <c r="C16" s="20" t="s">
        <v>78</v>
      </c>
      <c r="D16" s="21">
        <v>776</v>
      </c>
      <c r="E16" s="21" t="s">
        <v>399</v>
      </c>
      <c r="F16" s="21" t="s">
        <v>399</v>
      </c>
      <c r="G16" s="24" t="str">
        <f t="shared" si="0"/>
        <v>--</v>
      </c>
    </row>
    <row r="17" spans="1:7" ht="12" customHeight="1">
      <c r="A17" s="3" t="str">
        <f>"FY "&amp;RIGHT(A6,4)+1</f>
        <v>FY 2012</v>
      </c>
      <c r="G17" s="19"/>
    </row>
    <row r="18" spans="1:7" ht="12" customHeight="1">
      <c r="A18" s="2"/>
      <c r="B18" s="3" t="s">
        <v>70</v>
      </c>
      <c r="C18" s="3" t="s">
        <v>71</v>
      </c>
      <c r="D18" s="11" t="s">
        <v>399</v>
      </c>
      <c r="E18" s="11" t="s">
        <v>399</v>
      </c>
      <c r="F18" s="11">
        <v>32082640.7769</v>
      </c>
      <c r="G18" s="19" t="str">
        <f aca="true" t="shared" si="1" ref="G18:G27">IF(AND(ISNUMBER(E18),ISNUMBER(F18)),IF(E18=0,"--",IF(F18=0,"--",F18/E18)),"--")</f>
        <v>--</v>
      </c>
    </row>
    <row r="19" spans="1:7" ht="12" customHeight="1">
      <c r="A19" s="1"/>
      <c r="B19" s="1"/>
      <c r="C19" s="3" t="s">
        <v>72</v>
      </c>
      <c r="D19" s="11" t="s">
        <v>399</v>
      </c>
      <c r="E19" s="11" t="s">
        <v>399</v>
      </c>
      <c r="F19" s="11" t="s">
        <v>399</v>
      </c>
      <c r="G19" s="19" t="str">
        <f t="shared" si="1"/>
        <v>--</v>
      </c>
    </row>
    <row r="20" spans="1:7" ht="12" customHeight="1">
      <c r="A20" s="1"/>
      <c r="B20" s="1"/>
      <c r="C20" s="3" t="s">
        <v>73</v>
      </c>
      <c r="D20" s="11" t="s">
        <v>399</v>
      </c>
      <c r="E20" s="11" t="s">
        <v>399</v>
      </c>
      <c r="F20" s="11" t="s">
        <v>399</v>
      </c>
      <c r="G20" s="19" t="str">
        <f t="shared" si="1"/>
        <v>--</v>
      </c>
    </row>
    <row r="21" spans="1:7" ht="12" customHeight="1">
      <c r="A21" s="1"/>
      <c r="B21" s="3" t="s">
        <v>74</v>
      </c>
      <c r="C21" s="3" t="s">
        <v>71</v>
      </c>
      <c r="D21" s="11" t="s">
        <v>399</v>
      </c>
      <c r="E21" s="11" t="s">
        <v>399</v>
      </c>
      <c r="F21" s="11">
        <v>12846255.6636</v>
      </c>
      <c r="G21" s="19" t="str">
        <f t="shared" si="1"/>
        <v>--</v>
      </c>
    </row>
    <row r="22" spans="1:7" ht="12" customHeight="1">
      <c r="A22" s="1"/>
      <c r="B22" s="1"/>
      <c r="C22" s="3" t="s">
        <v>72</v>
      </c>
      <c r="D22" s="11" t="s">
        <v>399</v>
      </c>
      <c r="E22" s="11" t="s">
        <v>399</v>
      </c>
      <c r="F22" s="11" t="s">
        <v>399</v>
      </c>
      <c r="G22" s="19" t="str">
        <f t="shared" si="1"/>
        <v>--</v>
      </c>
    </row>
    <row r="23" spans="1:7" ht="12" customHeight="1">
      <c r="A23" s="1"/>
      <c r="B23" s="1"/>
      <c r="C23" s="3" t="s">
        <v>73</v>
      </c>
      <c r="D23" s="11" t="s">
        <v>399</v>
      </c>
      <c r="E23" s="11" t="s">
        <v>399</v>
      </c>
      <c r="F23" s="11" t="s">
        <v>399</v>
      </c>
      <c r="G23" s="19" t="str">
        <f t="shared" si="1"/>
        <v>--</v>
      </c>
    </row>
    <row r="24" spans="1:7" ht="12" customHeight="1">
      <c r="A24" s="1"/>
      <c r="B24" s="3" t="s">
        <v>21</v>
      </c>
      <c r="C24" s="3" t="s">
        <v>21</v>
      </c>
      <c r="D24" s="11" t="s">
        <v>399</v>
      </c>
      <c r="E24" s="11" t="s">
        <v>399</v>
      </c>
      <c r="F24" s="11" t="s">
        <v>399</v>
      </c>
      <c r="G24" s="19" t="str">
        <f t="shared" si="1"/>
        <v>--</v>
      </c>
    </row>
    <row r="25" spans="1:7" ht="12" customHeight="1">
      <c r="A25" s="1"/>
      <c r="B25" s="3" t="s">
        <v>75</v>
      </c>
      <c r="C25" s="3" t="s">
        <v>76</v>
      </c>
      <c r="D25" s="11" t="s">
        <v>399</v>
      </c>
      <c r="E25" s="11" t="s">
        <v>399</v>
      </c>
      <c r="F25" s="11" t="s">
        <v>399</v>
      </c>
      <c r="G25" s="19" t="str">
        <f t="shared" si="1"/>
        <v>--</v>
      </c>
    </row>
    <row r="26" spans="1:7" ht="12" customHeight="1">
      <c r="A26" s="1"/>
      <c r="B26" s="1"/>
      <c r="C26" s="3" t="s">
        <v>77</v>
      </c>
      <c r="D26" s="11" t="s">
        <v>399</v>
      </c>
      <c r="E26" s="11" t="s">
        <v>399</v>
      </c>
      <c r="F26" s="11" t="s">
        <v>399</v>
      </c>
      <c r="G26" s="19" t="str">
        <f t="shared" si="1"/>
        <v>--</v>
      </c>
    </row>
    <row r="27" spans="1:7" ht="12" customHeight="1">
      <c r="A27" s="20"/>
      <c r="B27" s="20"/>
      <c r="C27" s="20" t="s">
        <v>78</v>
      </c>
      <c r="D27" s="21" t="s">
        <v>399</v>
      </c>
      <c r="E27" s="21" t="s">
        <v>399</v>
      </c>
      <c r="F27" s="21" t="s">
        <v>399</v>
      </c>
      <c r="G27" s="19" t="str">
        <f t="shared" si="1"/>
        <v>--</v>
      </c>
    </row>
    <row r="28" spans="1:7" ht="12" customHeight="1">
      <c r="A28" s="34"/>
      <c r="B28" s="34"/>
      <c r="C28" s="34"/>
      <c r="D28" s="34"/>
      <c r="E28" s="34"/>
      <c r="F28" s="34"/>
      <c r="G28" s="34"/>
    </row>
    <row r="29" spans="1:7" ht="69.75" customHeight="1">
      <c r="A29" s="52" t="s">
        <v>79</v>
      </c>
      <c r="B29" s="52"/>
      <c r="C29" s="52"/>
      <c r="D29" s="52"/>
      <c r="E29" s="52"/>
      <c r="F29" s="52"/>
      <c r="G29"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E3:E4"/>
    <mergeCell ref="F3:F4"/>
    <mergeCell ref="G3:G4"/>
    <mergeCell ref="D5:F5"/>
    <mergeCell ref="A28:G28"/>
    <mergeCell ref="A29:G29"/>
    <mergeCell ref="A1:F1"/>
    <mergeCell ref="A2:F2"/>
    <mergeCell ref="A3:A4"/>
    <mergeCell ref="B3:C4"/>
    <mergeCell ref="D3:D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80</v>
      </c>
      <c r="B2" s="38"/>
      <c r="C2" s="38"/>
      <c r="D2" s="38"/>
      <c r="E2" s="38"/>
      <c r="F2" s="38"/>
      <c r="G2" s="38"/>
      <c r="H2" s="38"/>
      <c r="I2" s="1"/>
    </row>
    <row r="3" spans="1:9" ht="24" customHeight="1">
      <c r="A3" s="40" t="s">
        <v>53</v>
      </c>
      <c r="B3" s="44" t="s">
        <v>219</v>
      </c>
      <c r="C3" s="53"/>
      <c r="D3" s="53"/>
      <c r="E3" s="45"/>
      <c r="F3" s="44" t="s">
        <v>81</v>
      </c>
      <c r="G3" s="53"/>
      <c r="H3" s="53"/>
      <c r="I3" s="53"/>
    </row>
    <row r="4" spans="1:9" ht="24" customHeight="1">
      <c r="A4" s="41"/>
      <c r="B4" s="10" t="s">
        <v>82</v>
      </c>
      <c r="C4" s="10" t="s">
        <v>83</v>
      </c>
      <c r="D4" s="10" t="s">
        <v>84</v>
      </c>
      <c r="E4" s="10" t="s">
        <v>58</v>
      </c>
      <c r="F4" s="10" t="s">
        <v>82</v>
      </c>
      <c r="G4" s="10" t="s">
        <v>83</v>
      </c>
      <c r="H4" s="10" t="s">
        <v>84</v>
      </c>
      <c r="I4" s="9" t="s">
        <v>58</v>
      </c>
    </row>
    <row r="5" spans="1:9" ht="12" customHeight="1">
      <c r="A5" s="1"/>
      <c r="B5" s="34" t="str">
        <f>REPT("-",90)&amp;" Number "&amp;REPT("-",90)</f>
        <v>------------------------------------------------------------------------------------------ Number ------------------------------------------------------------------------------------------</v>
      </c>
      <c r="C5" s="34"/>
      <c r="D5" s="34"/>
      <c r="E5" s="34"/>
      <c r="F5" s="34"/>
      <c r="G5" s="34"/>
      <c r="H5" s="34"/>
      <c r="I5" s="34"/>
    </row>
    <row r="6" ht="12" customHeight="1">
      <c r="A6" s="3" t="s">
        <v>398</v>
      </c>
    </row>
    <row r="7" spans="1:9" ht="12" customHeight="1">
      <c r="A7" s="2" t="str">
        <f>"Oct "&amp;RIGHT(A6,4)-1</f>
        <v>Oct 2010</v>
      </c>
      <c r="B7" s="11">
        <v>18412410.8971</v>
      </c>
      <c r="C7" s="11">
        <v>2747807.132</v>
      </c>
      <c r="D7" s="11">
        <v>11219964.2795</v>
      </c>
      <c r="E7" s="11">
        <v>32380182.3086</v>
      </c>
      <c r="F7" s="11">
        <v>335998368</v>
      </c>
      <c r="G7" s="11">
        <v>50143282</v>
      </c>
      <c r="H7" s="11">
        <v>204747206</v>
      </c>
      <c r="I7" s="11">
        <v>590888856</v>
      </c>
    </row>
    <row r="8" spans="1:9" ht="12" customHeight="1">
      <c r="A8" s="2" t="str">
        <f>"Nov "&amp;RIGHT(A6,4)-1</f>
        <v>Nov 2010</v>
      </c>
      <c r="B8" s="11">
        <v>18378667.5031</v>
      </c>
      <c r="C8" s="11">
        <v>2751869.4956</v>
      </c>
      <c r="D8" s="11">
        <v>11143934.4144</v>
      </c>
      <c r="E8" s="11">
        <v>32274471.4131</v>
      </c>
      <c r="F8" s="11">
        <v>302632081</v>
      </c>
      <c r="G8" s="11">
        <v>45313622</v>
      </c>
      <c r="H8" s="11">
        <v>183501446</v>
      </c>
      <c r="I8" s="11">
        <v>531447149</v>
      </c>
    </row>
    <row r="9" spans="1:9" ht="12" customHeight="1">
      <c r="A9" s="2" t="str">
        <f>"Dec "&amp;RIGHT(A6,4)-1</f>
        <v>Dec 2010</v>
      </c>
      <c r="B9" s="11">
        <v>17907623.9642</v>
      </c>
      <c r="C9" s="11">
        <v>2706155.4641</v>
      </c>
      <c r="D9" s="11">
        <v>11134119.1687</v>
      </c>
      <c r="E9" s="11">
        <v>31747898.597</v>
      </c>
      <c r="F9" s="11">
        <v>229881673</v>
      </c>
      <c r="G9" s="11">
        <v>34739145</v>
      </c>
      <c r="H9" s="11">
        <v>142929623</v>
      </c>
      <c r="I9" s="11">
        <v>407550441</v>
      </c>
    </row>
    <row r="10" spans="1:9" ht="12" customHeight="1">
      <c r="A10" s="2" t="str">
        <f>"Jan "&amp;RIGHT(A6,4)</f>
        <v>Jan 2011</v>
      </c>
      <c r="B10" s="11">
        <v>18194793.6495</v>
      </c>
      <c r="C10" s="11">
        <v>2715599.0564</v>
      </c>
      <c r="D10" s="11">
        <v>10730749.6888</v>
      </c>
      <c r="E10" s="11">
        <v>31641142.3947</v>
      </c>
      <c r="F10" s="11">
        <v>301414188</v>
      </c>
      <c r="G10" s="11">
        <v>44986500</v>
      </c>
      <c r="H10" s="11">
        <v>177765149</v>
      </c>
      <c r="I10" s="11">
        <v>524165837</v>
      </c>
    </row>
    <row r="11" spans="1:9" ht="12" customHeight="1">
      <c r="A11" s="2" t="str">
        <f>"Feb "&amp;RIGHT(A6,4)</f>
        <v>Feb 2011</v>
      </c>
      <c r="B11" s="11">
        <v>18550717.3716</v>
      </c>
      <c r="C11" s="11">
        <v>2726275.7727</v>
      </c>
      <c r="D11" s="11">
        <v>10682893.5872</v>
      </c>
      <c r="E11" s="11">
        <v>31959886.7315</v>
      </c>
      <c r="F11" s="11">
        <v>298559190</v>
      </c>
      <c r="G11" s="11">
        <v>43877262</v>
      </c>
      <c r="H11" s="11">
        <v>171932761</v>
      </c>
      <c r="I11" s="11">
        <v>514369213</v>
      </c>
    </row>
    <row r="12" spans="1:9" ht="12" customHeight="1">
      <c r="A12" s="2" t="str">
        <f>"Mar "&amp;RIGHT(A6,4)</f>
        <v>Mar 2011</v>
      </c>
      <c r="B12" s="11">
        <v>18551561.7949</v>
      </c>
      <c r="C12" s="11">
        <v>2726165.8983</v>
      </c>
      <c r="D12" s="11">
        <v>10728250.7317</v>
      </c>
      <c r="E12" s="11">
        <v>32005978.4249</v>
      </c>
      <c r="F12" s="11">
        <v>354740574</v>
      </c>
      <c r="G12" s="11">
        <v>52129393</v>
      </c>
      <c r="H12" s="11">
        <v>205144228</v>
      </c>
      <c r="I12" s="11">
        <v>612014195</v>
      </c>
    </row>
    <row r="13" spans="1:9" ht="12" customHeight="1">
      <c r="A13" s="2" t="str">
        <f>"Apr "&amp;RIGHT(A6,4)</f>
        <v>Apr 2011</v>
      </c>
      <c r="B13" s="11">
        <v>18310985.7098</v>
      </c>
      <c r="C13" s="11">
        <v>2665245.8633</v>
      </c>
      <c r="D13" s="11">
        <v>10591064.0042</v>
      </c>
      <c r="E13" s="11">
        <v>31567295.5773</v>
      </c>
      <c r="F13" s="11">
        <v>301502759</v>
      </c>
      <c r="G13" s="11">
        <v>43885075</v>
      </c>
      <c r="H13" s="11">
        <v>174389029</v>
      </c>
      <c r="I13" s="11">
        <v>519776863</v>
      </c>
    </row>
    <row r="14" spans="1:9" ht="12" customHeight="1">
      <c r="A14" s="2" t="str">
        <f>"May "&amp;RIGHT(A6,4)</f>
        <v>May 2011</v>
      </c>
      <c r="B14" s="11">
        <v>18096122.5032</v>
      </c>
      <c r="C14" s="11">
        <v>2600341.8992</v>
      </c>
      <c r="D14" s="11">
        <v>10277439.5888</v>
      </c>
      <c r="E14" s="11">
        <v>30973903.9911</v>
      </c>
      <c r="F14" s="11">
        <v>339441872</v>
      </c>
      <c r="G14" s="11">
        <v>48776467</v>
      </c>
      <c r="H14" s="11">
        <v>192781262</v>
      </c>
      <c r="I14" s="11">
        <v>580999601</v>
      </c>
    </row>
    <row r="15" spans="1:9" ht="12" customHeight="1">
      <c r="A15" s="2" t="str">
        <f>"Jun "&amp;RIGHT(A6,4)</f>
        <v>Jun 2011</v>
      </c>
      <c r="B15" s="11">
        <v>9524546.951</v>
      </c>
      <c r="C15" s="11">
        <v>1160598.0286</v>
      </c>
      <c r="D15" s="11">
        <v>4299550.8133</v>
      </c>
      <c r="E15" s="11">
        <v>14984695.7929</v>
      </c>
      <c r="F15" s="11">
        <v>95970281</v>
      </c>
      <c r="G15" s="11">
        <v>11694301</v>
      </c>
      <c r="H15" s="11">
        <v>43322701</v>
      </c>
      <c r="I15" s="11">
        <v>150987283</v>
      </c>
    </row>
    <row r="16" spans="1:9" ht="12" customHeight="1">
      <c r="A16" s="2" t="str">
        <f>"Jul "&amp;RIGHT(A6,4)</f>
        <v>Jul 2011</v>
      </c>
      <c r="B16" s="11">
        <v>925655.4885</v>
      </c>
      <c r="C16" s="11">
        <v>32686.1995</v>
      </c>
      <c r="D16" s="11">
        <v>84607.611</v>
      </c>
      <c r="E16" s="11">
        <v>1042949.2991</v>
      </c>
      <c r="F16" s="11">
        <v>15043240</v>
      </c>
      <c r="G16" s="11">
        <v>531198</v>
      </c>
      <c r="H16" s="11">
        <v>1374996</v>
      </c>
      <c r="I16" s="11">
        <v>16949434</v>
      </c>
    </row>
    <row r="17" spans="1:9" ht="12" customHeight="1">
      <c r="A17" s="2" t="str">
        <f>"Aug "&amp;RIGHT(A6,4)</f>
        <v>Aug 2011</v>
      </c>
      <c r="B17" s="11">
        <v>12107664.5104</v>
      </c>
      <c r="C17" s="11">
        <v>1547534.9842</v>
      </c>
      <c r="D17" s="11">
        <v>6002921.3256</v>
      </c>
      <c r="E17" s="11">
        <v>19658120.8202</v>
      </c>
      <c r="F17" s="11">
        <v>133790103</v>
      </c>
      <c r="G17" s="11">
        <v>17100314</v>
      </c>
      <c r="H17" s="11">
        <v>66332484</v>
      </c>
      <c r="I17" s="11">
        <v>217222901</v>
      </c>
    </row>
    <row r="18" spans="1:9" ht="12" customHeight="1">
      <c r="A18" s="2" t="str">
        <f>"Sep "&amp;RIGHT(A6,4)</f>
        <v>Sep 2011</v>
      </c>
      <c r="B18" s="11">
        <v>18788912.4658</v>
      </c>
      <c r="C18" s="11">
        <v>2747872.4362</v>
      </c>
      <c r="D18" s="11">
        <v>10452416.8242</v>
      </c>
      <c r="E18" s="11">
        <v>31989201.7262</v>
      </c>
      <c r="F18" s="11">
        <v>356126680</v>
      </c>
      <c r="G18" s="11">
        <v>52083413</v>
      </c>
      <c r="H18" s="11">
        <v>198116017</v>
      </c>
      <c r="I18" s="11">
        <v>606326110</v>
      </c>
    </row>
    <row r="19" spans="1:9" ht="12" customHeight="1">
      <c r="A19" s="12" t="s">
        <v>58</v>
      </c>
      <c r="B19" s="13">
        <v>18354643.9844</v>
      </c>
      <c r="C19" s="13">
        <v>2709703.6686</v>
      </c>
      <c r="D19" s="13">
        <v>10773425.8097</v>
      </c>
      <c r="E19" s="13">
        <v>31837773.4627</v>
      </c>
      <c r="F19" s="13">
        <v>3065101009</v>
      </c>
      <c r="G19" s="13">
        <v>445259972</v>
      </c>
      <c r="H19" s="13">
        <v>1762336902</v>
      </c>
      <c r="I19" s="13">
        <v>5272697883</v>
      </c>
    </row>
    <row r="20" spans="1:9" ht="12" customHeight="1">
      <c r="A20" s="14" t="s">
        <v>400</v>
      </c>
      <c r="B20" s="15">
        <v>18395539.2001</v>
      </c>
      <c r="C20" s="15">
        <v>2749838.3138</v>
      </c>
      <c r="D20" s="15">
        <v>11181949.347</v>
      </c>
      <c r="E20" s="15">
        <v>32327326.8609</v>
      </c>
      <c r="F20" s="15">
        <v>638630449</v>
      </c>
      <c r="G20" s="15">
        <v>95456904</v>
      </c>
      <c r="H20" s="15">
        <v>388248652</v>
      </c>
      <c r="I20" s="15">
        <v>1122336005</v>
      </c>
    </row>
    <row r="21" ht="12" customHeight="1">
      <c r="A21" s="3" t="str">
        <f>"FY "&amp;RIGHT(A6,4)+1</f>
        <v>FY 2012</v>
      </c>
    </row>
    <row r="22" spans="1:9" ht="12" customHeight="1">
      <c r="A22" s="2" t="str">
        <f>"Oct "&amp;RIGHT(A6,4)</f>
        <v>Oct 2011</v>
      </c>
      <c r="B22" s="11">
        <v>18785118.837</v>
      </c>
      <c r="C22" s="11">
        <v>2778572.241</v>
      </c>
      <c r="D22" s="11">
        <v>10525111.5109</v>
      </c>
      <c r="E22" s="11">
        <v>32088802.5889</v>
      </c>
      <c r="F22" s="11">
        <v>341914713</v>
      </c>
      <c r="G22" s="11">
        <v>50573794</v>
      </c>
      <c r="H22" s="11">
        <v>191571345</v>
      </c>
      <c r="I22" s="11">
        <v>584059852</v>
      </c>
    </row>
    <row r="23" spans="1:9" ht="12" customHeight="1">
      <c r="A23" s="2" t="str">
        <f>"Nov "&amp;RIGHT(A6,4)</f>
        <v>Nov 2011</v>
      </c>
      <c r="B23" s="11">
        <v>18794364.1367</v>
      </c>
      <c r="C23" s="11">
        <v>2790187.0389</v>
      </c>
      <c r="D23" s="11">
        <v>10491927.7892</v>
      </c>
      <c r="E23" s="11">
        <v>32076478.9648</v>
      </c>
      <c r="F23" s="11">
        <v>312295663</v>
      </c>
      <c r="G23" s="11">
        <v>46363011</v>
      </c>
      <c r="H23" s="11">
        <v>174338622</v>
      </c>
      <c r="I23" s="11">
        <v>532997296</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18789741.4869</v>
      </c>
      <c r="C34" s="13">
        <v>2784379.64</v>
      </c>
      <c r="D34" s="13">
        <v>10508519.6501</v>
      </c>
      <c r="E34" s="13">
        <v>32082640.7769</v>
      </c>
      <c r="F34" s="13">
        <v>654210376</v>
      </c>
      <c r="G34" s="13">
        <v>96936805</v>
      </c>
      <c r="H34" s="13">
        <v>365909967</v>
      </c>
      <c r="I34" s="13">
        <v>1117057148</v>
      </c>
    </row>
    <row r="35" spans="1:9" ht="12" customHeight="1">
      <c r="A35" s="14" t="str">
        <f>"Total "&amp;MID(A20,7,LEN(A20)-13)&amp;" Months"</f>
        <v>Total 2 Months</v>
      </c>
      <c r="B35" s="15">
        <v>18789741.4869</v>
      </c>
      <c r="C35" s="15">
        <v>2784379.64</v>
      </c>
      <c r="D35" s="15">
        <v>10508519.6501</v>
      </c>
      <c r="E35" s="15">
        <v>32082640.7769</v>
      </c>
      <c r="F35" s="15">
        <v>654210376</v>
      </c>
      <c r="G35" s="15">
        <v>96936805</v>
      </c>
      <c r="H35" s="15">
        <v>365909967</v>
      </c>
      <c r="I35" s="15">
        <v>1117057148</v>
      </c>
    </row>
    <row r="36" spans="1:9" ht="12" customHeight="1">
      <c r="A36" s="34"/>
      <c r="B36" s="34"/>
      <c r="C36" s="34"/>
      <c r="D36" s="34"/>
      <c r="E36" s="34"/>
      <c r="F36" s="34"/>
      <c r="G36" s="34"/>
      <c r="H36" s="34"/>
      <c r="I36" s="34"/>
    </row>
    <row r="37" spans="1:9" ht="69.75" customHeight="1">
      <c r="A37" s="52" t="s">
        <v>85</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8" width="11.421875" style="0" customWidth="1"/>
  </cols>
  <sheetData>
    <row r="1" spans="1:8" ht="12" customHeight="1">
      <c r="A1" s="36" t="s">
        <v>396</v>
      </c>
      <c r="B1" s="36"/>
      <c r="C1" s="36"/>
      <c r="D1" s="36"/>
      <c r="E1" s="36"/>
      <c r="F1" s="36"/>
      <c r="G1" s="36"/>
      <c r="H1" s="2" t="s">
        <v>397</v>
      </c>
    </row>
    <row r="2" spans="1:8" ht="12" customHeight="1">
      <c r="A2" s="38" t="s">
        <v>86</v>
      </c>
      <c r="B2" s="38"/>
      <c r="C2" s="38"/>
      <c r="D2" s="38"/>
      <c r="E2" s="38"/>
      <c r="F2" s="38"/>
      <c r="G2" s="38"/>
      <c r="H2" s="1"/>
    </row>
    <row r="3" spans="1:8" ht="24" customHeight="1">
      <c r="A3" s="40" t="s">
        <v>53</v>
      </c>
      <c r="B3" s="42" t="s">
        <v>220</v>
      </c>
      <c r="C3" s="42" t="s">
        <v>87</v>
      </c>
      <c r="D3" s="42" t="s">
        <v>221</v>
      </c>
      <c r="E3" s="42" t="s">
        <v>222</v>
      </c>
      <c r="F3" s="42" t="s">
        <v>223</v>
      </c>
      <c r="G3" s="42" t="s">
        <v>88</v>
      </c>
      <c r="H3" s="50" t="s">
        <v>224</v>
      </c>
    </row>
    <row r="4" spans="1:8" ht="24" customHeight="1">
      <c r="A4" s="41"/>
      <c r="B4" s="43"/>
      <c r="C4" s="43"/>
      <c r="D4" s="43"/>
      <c r="E4" s="43"/>
      <c r="F4" s="43"/>
      <c r="G4" s="43"/>
      <c r="H4" s="51"/>
    </row>
    <row r="5" spans="1:8" ht="12" customHeight="1">
      <c r="A5" s="1"/>
      <c r="B5" s="34" t="str">
        <f>REPT("-",80)&amp;" Number "&amp;REPT("-",80)</f>
        <v>-------------------------------------------------------------------------------- Number --------------------------------------------------------------------------------</v>
      </c>
      <c r="C5" s="34"/>
      <c r="D5" s="34"/>
      <c r="E5" s="34"/>
      <c r="F5" s="34"/>
      <c r="G5" s="34"/>
      <c r="H5" s="34"/>
    </row>
    <row r="6" ht="12" customHeight="1">
      <c r="A6" s="3" t="s">
        <v>398</v>
      </c>
    </row>
    <row r="7" spans="1:8" ht="12" customHeight="1">
      <c r="A7" s="2" t="str">
        <f>"Oct "&amp;RIGHT(A6,4)-1</f>
        <v>Oct 2010</v>
      </c>
      <c r="B7" s="11">
        <v>344011911</v>
      </c>
      <c r="C7" s="11">
        <v>590888856</v>
      </c>
      <c r="D7" s="11">
        <v>30016429</v>
      </c>
      <c r="E7" s="16">
        <v>19.6855</v>
      </c>
      <c r="F7" s="11">
        <v>22234473</v>
      </c>
      <c r="G7" s="11">
        <v>23996733</v>
      </c>
      <c r="H7" s="11">
        <v>1278859</v>
      </c>
    </row>
    <row r="8" spans="1:8" ht="12" customHeight="1">
      <c r="A8" s="2" t="str">
        <f>"Nov "&amp;RIGHT(A6,4)-1</f>
        <v>Nov 2010</v>
      </c>
      <c r="B8" s="11">
        <v>304798754</v>
      </c>
      <c r="C8" s="11">
        <v>531447149</v>
      </c>
      <c r="D8" s="11">
        <v>29918435</v>
      </c>
      <c r="E8" s="16">
        <v>17.7632</v>
      </c>
      <c r="F8" s="11">
        <v>21272400</v>
      </c>
      <c r="G8" s="11">
        <v>22941209</v>
      </c>
      <c r="H8" s="11">
        <v>1369009</v>
      </c>
    </row>
    <row r="9" spans="1:8" ht="12" customHeight="1">
      <c r="A9" s="2" t="str">
        <f>"Dec "&amp;RIGHT(A6,4)-1</f>
        <v>Dec 2010</v>
      </c>
      <c r="B9" s="11">
        <v>229422456</v>
      </c>
      <c r="C9" s="11">
        <v>407550441</v>
      </c>
      <c r="D9" s="11">
        <v>29430302</v>
      </c>
      <c r="E9" s="16">
        <v>13.848</v>
      </c>
      <c r="F9" s="11">
        <v>16257347</v>
      </c>
      <c r="G9" s="11">
        <v>17471079</v>
      </c>
      <c r="H9" s="11">
        <v>1314552</v>
      </c>
    </row>
    <row r="10" spans="1:8" ht="12" customHeight="1">
      <c r="A10" s="2" t="str">
        <f>"Jan "&amp;RIGHT(A6,4)</f>
        <v>Jan 2011</v>
      </c>
      <c r="B10" s="11">
        <v>303175377</v>
      </c>
      <c r="C10" s="11">
        <v>524165837</v>
      </c>
      <c r="D10" s="11">
        <v>29331339</v>
      </c>
      <c r="E10" s="16">
        <v>17.8705</v>
      </c>
      <c r="F10" s="11">
        <v>21944392</v>
      </c>
      <c r="G10" s="11">
        <v>23515709</v>
      </c>
      <c r="H10" s="11">
        <v>1379441</v>
      </c>
    </row>
    <row r="11" spans="1:8" ht="12" customHeight="1">
      <c r="A11" s="2" t="str">
        <f>"Feb "&amp;RIGHT(A6,4)</f>
        <v>Feb 2011</v>
      </c>
      <c r="B11" s="11">
        <v>300759766</v>
      </c>
      <c r="C11" s="11">
        <v>514369213</v>
      </c>
      <c r="D11" s="11">
        <v>29626815</v>
      </c>
      <c r="E11" s="16">
        <v>17.3616</v>
      </c>
      <c r="F11" s="11">
        <v>22878720</v>
      </c>
      <c r="G11" s="11">
        <v>24474302</v>
      </c>
      <c r="H11" s="11">
        <v>1491256</v>
      </c>
    </row>
    <row r="12" spans="1:8" ht="12" customHeight="1">
      <c r="A12" s="2" t="str">
        <f>"Mar "&amp;RIGHT(A6,4)</f>
        <v>Mar 2011</v>
      </c>
      <c r="B12" s="11">
        <v>353137657</v>
      </c>
      <c r="C12" s="11">
        <v>612014195</v>
      </c>
      <c r="D12" s="11">
        <v>29669542</v>
      </c>
      <c r="E12" s="16">
        <v>20.6277</v>
      </c>
      <c r="F12" s="11">
        <v>27886708</v>
      </c>
      <c r="G12" s="11">
        <v>29837068</v>
      </c>
      <c r="H12" s="11">
        <v>1541854</v>
      </c>
    </row>
    <row r="13" spans="1:8" ht="12" customHeight="1">
      <c r="A13" s="2" t="str">
        <f>"Apr "&amp;RIGHT(A6,4)</f>
        <v>Apr 2011</v>
      </c>
      <c r="B13" s="11">
        <v>298785001</v>
      </c>
      <c r="C13" s="11">
        <v>519776863</v>
      </c>
      <c r="D13" s="11">
        <v>29262883</v>
      </c>
      <c r="E13" s="16">
        <v>17.7623</v>
      </c>
      <c r="F13" s="11">
        <v>20666495</v>
      </c>
      <c r="G13" s="11">
        <v>22276462</v>
      </c>
      <c r="H13" s="11">
        <v>1375726</v>
      </c>
    </row>
    <row r="14" spans="1:8" ht="12" customHeight="1">
      <c r="A14" s="2" t="str">
        <f>"May "&amp;RIGHT(A6,4)</f>
        <v>May 2011</v>
      </c>
      <c r="B14" s="11">
        <v>334937388</v>
      </c>
      <c r="C14" s="11">
        <v>580999601</v>
      </c>
      <c r="D14" s="11">
        <v>28712809</v>
      </c>
      <c r="E14" s="16">
        <v>20.2349</v>
      </c>
      <c r="F14" s="11">
        <v>21222114</v>
      </c>
      <c r="G14" s="11">
        <v>22827288</v>
      </c>
      <c r="H14" s="11">
        <v>1185586</v>
      </c>
    </row>
    <row r="15" spans="1:8" ht="12" customHeight="1">
      <c r="A15" s="2" t="str">
        <f>"Jun "&amp;RIGHT(A6,4)</f>
        <v>Jun 2011</v>
      </c>
      <c r="B15" s="11">
        <v>96049241</v>
      </c>
      <c r="C15" s="11">
        <v>150987283</v>
      </c>
      <c r="D15" s="11">
        <v>13890813</v>
      </c>
      <c r="E15" s="16">
        <v>10.8696</v>
      </c>
      <c r="F15" s="11">
        <v>7335313</v>
      </c>
      <c r="G15" s="11">
        <v>7903841</v>
      </c>
      <c r="H15" s="11">
        <v>620240</v>
      </c>
    </row>
    <row r="16" spans="1:8" ht="12" customHeight="1">
      <c r="A16" s="2" t="str">
        <f>"Jul "&amp;RIGHT(A6,4)</f>
        <v>Jul 2011</v>
      </c>
      <c r="B16" s="11">
        <v>15001711</v>
      </c>
      <c r="C16" s="11">
        <v>16949434</v>
      </c>
      <c r="D16" s="11">
        <v>966814</v>
      </c>
      <c r="E16" s="16">
        <v>17.5312</v>
      </c>
      <c r="F16" s="11">
        <v>1791377</v>
      </c>
      <c r="G16" s="11">
        <v>2271619</v>
      </c>
      <c r="H16" s="11">
        <v>119290</v>
      </c>
    </row>
    <row r="17" spans="1:8" ht="12" customHeight="1">
      <c r="A17" s="2" t="str">
        <f>"Aug "&amp;RIGHT(A6,4)</f>
        <v>Aug 2011</v>
      </c>
      <c r="B17" s="11">
        <v>150352118</v>
      </c>
      <c r="C17" s="11">
        <v>217222901</v>
      </c>
      <c r="D17" s="11">
        <v>18223078</v>
      </c>
      <c r="E17" s="16">
        <v>11.9202</v>
      </c>
      <c r="F17" s="11">
        <v>6655585</v>
      </c>
      <c r="G17" s="11">
        <v>7398707</v>
      </c>
      <c r="H17" s="11">
        <v>560360</v>
      </c>
    </row>
    <row r="18" spans="1:8" ht="12" customHeight="1">
      <c r="A18" s="2" t="str">
        <f>"Sep "&amp;RIGHT(A6,4)</f>
        <v>Sep 2011</v>
      </c>
      <c r="B18" s="11">
        <v>381136803</v>
      </c>
      <c r="C18" s="11">
        <v>606326110</v>
      </c>
      <c r="D18" s="11">
        <v>29653990</v>
      </c>
      <c r="E18" s="16">
        <v>20.4467</v>
      </c>
      <c r="F18" s="11">
        <v>19303191</v>
      </c>
      <c r="G18" s="11">
        <v>21044707</v>
      </c>
      <c r="H18" s="11">
        <v>1101935</v>
      </c>
    </row>
    <row r="19" spans="1:8" ht="12" customHeight="1">
      <c r="A19" s="12" t="s">
        <v>58</v>
      </c>
      <c r="B19" s="13">
        <v>3111568183</v>
      </c>
      <c r="C19" s="13">
        <v>5272697883</v>
      </c>
      <c r="D19" s="13">
        <v>29513616</v>
      </c>
      <c r="E19" s="17">
        <v>176.47</v>
      </c>
      <c r="F19" s="13">
        <v>209448115</v>
      </c>
      <c r="G19" s="13">
        <v>225958724</v>
      </c>
      <c r="H19" s="13">
        <v>1337579.7778</v>
      </c>
    </row>
    <row r="20" spans="1:8" ht="12" customHeight="1">
      <c r="A20" s="14" t="s">
        <v>400</v>
      </c>
      <c r="B20" s="15">
        <v>648810665</v>
      </c>
      <c r="C20" s="15">
        <v>1122336005</v>
      </c>
      <c r="D20" s="15">
        <v>29967432</v>
      </c>
      <c r="E20" s="18">
        <v>37.4487</v>
      </c>
      <c r="F20" s="15">
        <v>43506873</v>
      </c>
      <c r="G20" s="15">
        <v>46937942</v>
      </c>
      <c r="H20" s="15">
        <v>1323934</v>
      </c>
    </row>
    <row r="21" ht="12" customHeight="1">
      <c r="A21" s="3" t="str">
        <f>"FY "&amp;RIGHT(A6,4)+1</f>
        <v>FY 2012</v>
      </c>
    </row>
    <row r="22" spans="1:8" ht="12" customHeight="1">
      <c r="A22" s="2" t="str">
        <f>"Oct "&amp;RIGHT(A6,4)</f>
        <v>Oct 2011</v>
      </c>
      <c r="B22" s="11">
        <v>369812910</v>
      </c>
      <c r="C22" s="11">
        <v>584059852</v>
      </c>
      <c r="D22" s="11">
        <v>29746320</v>
      </c>
      <c r="E22" s="16">
        <v>19.6347</v>
      </c>
      <c r="F22" s="11">
        <v>22674086</v>
      </c>
      <c r="G22" s="11">
        <v>25049793</v>
      </c>
      <c r="H22" s="11">
        <v>1354923</v>
      </c>
    </row>
    <row r="23" spans="1:8" ht="12" customHeight="1">
      <c r="A23" s="2" t="str">
        <f>"Nov "&amp;RIGHT(A6,4)</f>
        <v>Nov 2011</v>
      </c>
      <c r="B23" s="11">
        <v>334107318</v>
      </c>
      <c r="C23" s="11">
        <v>532997296</v>
      </c>
      <c r="D23" s="11">
        <v>29734896</v>
      </c>
      <c r="E23" s="16">
        <v>17.925</v>
      </c>
      <c r="F23" s="11">
        <v>21463883</v>
      </c>
      <c r="G23" s="11">
        <v>23824954</v>
      </c>
      <c r="H23" s="11">
        <v>1377312</v>
      </c>
    </row>
    <row r="24" spans="1:8" ht="12" customHeight="1">
      <c r="A24" s="2" t="str">
        <f>"Dec "&amp;RIGHT(A6,4)</f>
        <v>Dec 2011</v>
      </c>
      <c r="B24" s="11" t="s">
        <v>399</v>
      </c>
      <c r="C24" s="11" t="s">
        <v>399</v>
      </c>
      <c r="D24" s="11" t="s">
        <v>399</v>
      </c>
      <c r="E24" s="16" t="s">
        <v>399</v>
      </c>
      <c r="F24" s="11" t="s">
        <v>399</v>
      </c>
      <c r="G24" s="11" t="s">
        <v>399</v>
      </c>
      <c r="H24" s="11" t="s">
        <v>399</v>
      </c>
    </row>
    <row r="25" spans="1:8" ht="12" customHeight="1">
      <c r="A25" s="2" t="str">
        <f>"Jan "&amp;RIGHT(A6,4)+1</f>
        <v>Jan 2012</v>
      </c>
      <c r="B25" s="11" t="s">
        <v>399</v>
      </c>
      <c r="C25" s="11" t="s">
        <v>399</v>
      </c>
      <c r="D25" s="11" t="s">
        <v>399</v>
      </c>
      <c r="E25" s="16" t="s">
        <v>399</v>
      </c>
      <c r="F25" s="11" t="s">
        <v>399</v>
      </c>
      <c r="G25" s="11" t="s">
        <v>399</v>
      </c>
      <c r="H25" s="11" t="s">
        <v>399</v>
      </c>
    </row>
    <row r="26" spans="1:8" ht="12" customHeight="1">
      <c r="A26" s="2" t="str">
        <f>"Feb "&amp;RIGHT(A6,4)+1</f>
        <v>Feb 2012</v>
      </c>
      <c r="B26" s="11" t="s">
        <v>399</v>
      </c>
      <c r="C26" s="11" t="s">
        <v>399</v>
      </c>
      <c r="D26" s="11" t="s">
        <v>399</v>
      </c>
      <c r="E26" s="16" t="s">
        <v>399</v>
      </c>
      <c r="F26" s="11" t="s">
        <v>399</v>
      </c>
      <c r="G26" s="11" t="s">
        <v>399</v>
      </c>
      <c r="H26" s="11" t="s">
        <v>399</v>
      </c>
    </row>
    <row r="27" spans="1:8" ht="12" customHeight="1">
      <c r="A27" s="2" t="str">
        <f>"Mar "&amp;RIGHT(A6,4)+1</f>
        <v>Mar 2012</v>
      </c>
      <c r="B27" s="11" t="s">
        <v>399</v>
      </c>
      <c r="C27" s="11" t="s">
        <v>399</v>
      </c>
      <c r="D27" s="11" t="s">
        <v>399</v>
      </c>
      <c r="E27" s="16" t="s">
        <v>399</v>
      </c>
      <c r="F27" s="11" t="s">
        <v>399</v>
      </c>
      <c r="G27" s="11" t="s">
        <v>399</v>
      </c>
      <c r="H27" s="11" t="s">
        <v>399</v>
      </c>
    </row>
    <row r="28" spans="1:8" ht="12" customHeight="1">
      <c r="A28" s="2" t="str">
        <f>"Apr "&amp;RIGHT(A6,4)+1</f>
        <v>Apr 2012</v>
      </c>
      <c r="B28" s="11" t="s">
        <v>399</v>
      </c>
      <c r="C28" s="11" t="s">
        <v>399</v>
      </c>
      <c r="D28" s="11" t="s">
        <v>399</v>
      </c>
      <c r="E28" s="16" t="s">
        <v>399</v>
      </c>
      <c r="F28" s="11" t="s">
        <v>399</v>
      </c>
      <c r="G28" s="11" t="s">
        <v>399</v>
      </c>
      <c r="H28" s="11" t="s">
        <v>399</v>
      </c>
    </row>
    <row r="29" spans="1:8" ht="12" customHeight="1">
      <c r="A29" s="2" t="str">
        <f>"May "&amp;RIGHT(A6,4)+1</f>
        <v>May 2012</v>
      </c>
      <c r="B29" s="11" t="s">
        <v>399</v>
      </c>
      <c r="C29" s="11" t="s">
        <v>399</v>
      </c>
      <c r="D29" s="11" t="s">
        <v>399</v>
      </c>
      <c r="E29" s="16" t="s">
        <v>399</v>
      </c>
      <c r="F29" s="11" t="s">
        <v>399</v>
      </c>
      <c r="G29" s="11" t="s">
        <v>399</v>
      </c>
      <c r="H29" s="11" t="s">
        <v>399</v>
      </c>
    </row>
    <row r="30" spans="1:8" ht="12" customHeight="1">
      <c r="A30" s="2" t="str">
        <f>"Jun "&amp;RIGHT(A6,4)+1</f>
        <v>Jun 2012</v>
      </c>
      <c r="B30" s="11" t="s">
        <v>399</v>
      </c>
      <c r="C30" s="11" t="s">
        <v>399</v>
      </c>
      <c r="D30" s="11" t="s">
        <v>399</v>
      </c>
      <c r="E30" s="16" t="s">
        <v>399</v>
      </c>
      <c r="F30" s="11" t="s">
        <v>399</v>
      </c>
      <c r="G30" s="11" t="s">
        <v>399</v>
      </c>
      <c r="H30" s="11" t="s">
        <v>399</v>
      </c>
    </row>
    <row r="31" spans="1:8" ht="12" customHeight="1">
      <c r="A31" s="2" t="str">
        <f>"Jul "&amp;RIGHT(A6,4)+1</f>
        <v>Jul 2012</v>
      </c>
      <c r="B31" s="11" t="s">
        <v>399</v>
      </c>
      <c r="C31" s="11" t="s">
        <v>399</v>
      </c>
      <c r="D31" s="11" t="s">
        <v>399</v>
      </c>
      <c r="E31" s="16" t="s">
        <v>399</v>
      </c>
      <c r="F31" s="11" t="s">
        <v>399</v>
      </c>
      <c r="G31" s="11" t="s">
        <v>399</v>
      </c>
      <c r="H31" s="11" t="s">
        <v>399</v>
      </c>
    </row>
    <row r="32" spans="1:8" ht="12" customHeight="1">
      <c r="A32" s="2" t="str">
        <f>"Aug "&amp;RIGHT(A6,4)+1</f>
        <v>Aug 2012</v>
      </c>
      <c r="B32" s="11" t="s">
        <v>399</v>
      </c>
      <c r="C32" s="11" t="s">
        <v>399</v>
      </c>
      <c r="D32" s="11" t="s">
        <v>399</v>
      </c>
      <c r="E32" s="16" t="s">
        <v>399</v>
      </c>
      <c r="F32" s="11" t="s">
        <v>399</v>
      </c>
      <c r="G32" s="11" t="s">
        <v>399</v>
      </c>
      <c r="H32" s="11" t="s">
        <v>399</v>
      </c>
    </row>
    <row r="33" spans="1:8" ht="12" customHeight="1">
      <c r="A33" s="2" t="str">
        <f>"Sep "&amp;RIGHT(A6,4)+1</f>
        <v>Sep 2012</v>
      </c>
      <c r="B33" s="11" t="s">
        <v>399</v>
      </c>
      <c r="C33" s="11" t="s">
        <v>399</v>
      </c>
      <c r="D33" s="11" t="s">
        <v>399</v>
      </c>
      <c r="E33" s="16" t="s">
        <v>399</v>
      </c>
      <c r="F33" s="11" t="s">
        <v>399</v>
      </c>
      <c r="G33" s="11" t="s">
        <v>399</v>
      </c>
      <c r="H33" s="11" t="s">
        <v>399</v>
      </c>
    </row>
    <row r="34" spans="1:8" ht="12" customHeight="1">
      <c r="A34" s="12" t="s">
        <v>58</v>
      </c>
      <c r="B34" s="13">
        <v>703920228</v>
      </c>
      <c r="C34" s="13">
        <v>1117057148</v>
      </c>
      <c r="D34" s="13">
        <v>29740608</v>
      </c>
      <c r="E34" s="17">
        <v>37.5597</v>
      </c>
      <c r="F34" s="13">
        <v>44137969</v>
      </c>
      <c r="G34" s="13">
        <v>48874747</v>
      </c>
      <c r="H34" s="13">
        <v>1366117.5</v>
      </c>
    </row>
    <row r="35" spans="1:8" ht="12" customHeight="1">
      <c r="A35" s="14" t="str">
        <f>"Total "&amp;MID(A20,7,LEN(A20)-13)&amp;" Months"</f>
        <v>Total 2 Months</v>
      </c>
      <c r="B35" s="15">
        <v>703920228</v>
      </c>
      <c r="C35" s="15">
        <v>1117057148</v>
      </c>
      <c r="D35" s="15">
        <v>29740608</v>
      </c>
      <c r="E35" s="18">
        <v>37.5597</v>
      </c>
      <c r="F35" s="15">
        <v>44137969</v>
      </c>
      <c r="G35" s="15">
        <v>48874747</v>
      </c>
      <c r="H35" s="15">
        <v>1366117.5</v>
      </c>
    </row>
    <row r="36" spans="1:8" ht="12" customHeight="1">
      <c r="A36" s="34"/>
      <c r="B36" s="34"/>
      <c r="C36" s="34"/>
      <c r="D36" s="34"/>
      <c r="E36" s="34"/>
      <c r="F36" s="34"/>
      <c r="G36" s="34"/>
      <c r="H36" s="34"/>
    </row>
    <row r="37" spans="1:8" ht="69.75" customHeight="1">
      <c r="A37" s="52" t="s">
        <v>89</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3">
    <mergeCell ref="A37:H37"/>
    <mergeCell ref="A1:G1"/>
    <mergeCell ref="A2:G2"/>
    <mergeCell ref="A3:A4"/>
    <mergeCell ref="B3:B4"/>
    <mergeCell ref="C3:C4"/>
    <mergeCell ref="D3:D4"/>
    <mergeCell ref="E3:E4"/>
    <mergeCell ref="F3:F4"/>
    <mergeCell ref="G3:G4"/>
    <mergeCell ref="H3:H4"/>
    <mergeCell ref="B5:H5"/>
    <mergeCell ref="A36:H36"/>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36" t="s">
        <v>396</v>
      </c>
      <c r="B1" s="36"/>
      <c r="C1" s="36"/>
      <c r="D1" s="36"/>
      <c r="E1" s="36"/>
      <c r="F1" s="36"/>
      <c r="G1" s="36"/>
      <c r="H1" s="36"/>
      <c r="I1" s="36"/>
      <c r="J1" s="2" t="s">
        <v>397</v>
      </c>
    </row>
    <row r="2" spans="1:10" ht="12" customHeight="1">
      <c r="A2" s="38" t="s">
        <v>90</v>
      </c>
      <c r="B2" s="38"/>
      <c r="C2" s="38"/>
      <c r="D2" s="38"/>
      <c r="E2" s="38"/>
      <c r="F2" s="38"/>
      <c r="G2" s="38"/>
      <c r="H2" s="38"/>
      <c r="I2" s="38"/>
      <c r="J2" s="1"/>
    </row>
    <row r="3" spans="1:10" ht="24" customHeight="1">
      <c r="A3" s="40" t="s">
        <v>53</v>
      </c>
      <c r="B3" s="44" t="s">
        <v>91</v>
      </c>
      <c r="C3" s="53"/>
      <c r="D3" s="45"/>
      <c r="E3" s="44" t="s">
        <v>225</v>
      </c>
      <c r="F3" s="53"/>
      <c r="G3" s="45"/>
      <c r="H3" s="42" t="s">
        <v>227</v>
      </c>
      <c r="I3" s="42" t="s">
        <v>228</v>
      </c>
      <c r="J3" s="50" t="s">
        <v>61</v>
      </c>
    </row>
    <row r="4" spans="1:10" ht="24" customHeight="1">
      <c r="A4" s="41"/>
      <c r="B4" s="10" t="s">
        <v>82</v>
      </c>
      <c r="C4" s="10" t="s">
        <v>83</v>
      </c>
      <c r="D4" s="10" t="s">
        <v>58</v>
      </c>
      <c r="E4" s="10" t="s">
        <v>92</v>
      </c>
      <c r="F4" s="10" t="s">
        <v>226</v>
      </c>
      <c r="G4" s="10" t="s">
        <v>58</v>
      </c>
      <c r="H4" s="43"/>
      <c r="I4" s="43"/>
      <c r="J4" s="51"/>
    </row>
    <row r="5" spans="1:10" ht="12" customHeight="1">
      <c r="A5" s="1"/>
      <c r="B5" s="34" t="str">
        <f>REPT("-",108)&amp;" Dollars "&amp;REPT("-",108)</f>
        <v>------------------------------------------------------------------------------------------------------------ Dollars ------------------------------------------------------------------------------------------------------------</v>
      </c>
      <c r="C5" s="34"/>
      <c r="D5" s="34"/>
      <c r="E5" s="34"/>
      <c r="F5" s="34"/>
      <c r="G5" s="34"/>
      <c r="H5" s="34"/>
      <c r="I5" s="34"/>
      <c r="J5" s="34"/>
    </row>
    <row r="6" ht="12" customHeight="1">
      <c r="A6" s="3" t="s">
        <v>398</v>
      </c>
    </row>
    <row r="7" spans="1:10" ht="12" customHeight="1">
      <c r="A7" s="2" t="str">
        <f>"Oct "&amp;RIGHT(A6,4)-1</f>
        <v>Oct 2010</v>
      </c>
      <c r="B7" s="11">
        <v>844909494.14</v>
      </c>
      <c r="C7" s="11">
        <v>103711001.22</v>
      </c>
      <c r="D7" s="11">
        <v>948620495.36</v>
      </c>
      <c r="E7" s="11">
        <v>153996318.62</v>
      </c>
      <c r="F7" s="11">
        <v>6880238.22</v>
      </c>
      <c r="G7" s="11">
        <v>160876556.84</v>
      </c>
      <c r="H7" s="11">
        <v>1109497052.2</v>
      </c>
      <c r="I7" s="11">
        <v>125624935.6025</v>
      </c>
      <c r="J7" s="11">
        <v>1235121987.8025</v>
      </c>
    </row>
    <row r="8" spans="1:10" ht="12" customHeight="1">
      <c r="A8" s="2" t="str">
        <f>"Nov "&amp;RIGHT(A6,4)-1</f>
        <v>Nov 2010</v>
      </c>
      <c r="B8" s="11">
        <v>762114169.02</v>
      </c>
      <c r="C8" s="11">
        <v>93742289.21</v>
      </c>
      <c r="D8" s="11">
        <v>855856458.23</v>
      </c>
      <c r="E8" s="11">
        <v>138525693.08</v>
      </c>
      <c r="F8" s="11">
        <v>6095975.08</v>
      </c>
      <c r="G8" s="11">
        <v>144621668.16</v>
      </c>
      <c r="H8" s="11">
        <v>1000478126.39</v>
      </c>
      <c r="I8" s="11">
        <v>117416775.66</v>
      </c>
      <c r="J8" s="11">
        <v>1117894902.05</v>
      </c>
    </row>
    <row r="9" spans="1:10" ht="12" customHeight="1">
      <c r="A9" s="2" t="str">
        <f>"Dec "&amp;RIGHT(A6,4)-1</f>
        <v>Dec 2010</v>
      </c>
      <c r="B9" s="11">
        <v>578906750.93</v>
      </c>
      <c r="C9" s="11">
        <v>71863943.96</v>
      </c>
      <c r="D9" s="11">
        <v>650770694.89</v>
      </c>
      <c r="E9" s="11">
        <v>106221597.75</v>
      </c>
      <c r="F9" s="11">
        <v>4588449.12</v>
      </c>
      <c r="G9" s="11">
        <v>110810046.87</v>
      </c>
      <c r="H9" s="11">
        <v>761580741.76</v>
      </c>
      <c r="I9" s="11">
        <v>58598961.0325</v>
      </c>
      <c r="J9" s="11">
        <v>820179702.7925</v>
      </c>
    </row>
    <row r="10" spans="1:10" ht="12" customHeight="1">
      <c r="A10" s="2" t="str">
        <f>"Jan "&amp;RIGHT(A6,4)</f>
        <v>Jan 2011</v>
      </c>
      <c r="B10" s="11">
        <v>759706820.28</v>
      </c>
      <c r="C10" s="11">
        <v>93109378.68</v>
      </c>
      <c r="D10" s="11">
        <v>852816198.96</v>
      </c>
      <c r="E10" s="11">
        <v>136656040.41</v>
      </c>
      <c r="F10" s="11">
        <v>6063507.54</v>
      </c>
      <c r="G10" s="11">
        <v>142719547.95</v>
      </c>
      <c r="H10" s="11">
        <v>995535746.91</v>
      </c>
      <c r="I10" s="11">
        <v>75057966.155</v>
      </c>
      <c r="J10" s="11">
        <v>1070593713.065</v>
      </c>
    </row>
    <row r="11" spans="1:10" ht="12" customHeight="1">
      <c r="A11" s="2" t="str">
        <f>"Feb "&amp;RIGHT(A6,4)</f>
        <v>Feb 2011</v>
      </c>
      <c r="B11" s="11">
        <v>753360172.42</v>
      </c>
      <c r="C11" s="11">
        <v>90825272.85</v>
      </c>
      <c r="D11" s="11">
        <v>844185445.27</v>
      </c>
      <c r="E11" s="11">
        <v>134108670.97</v>
      </c>
      <c r="F11" s="11">
        <v>6015195.32</v>
      </c>
      <c r="G11" s="11">
        <v>140123866.29</v>
      </c>
      <c r="H11" s="11">
        <v>984309311.56</v>
      </c>
      <c r="I11" s="11">
        <v>78453492.5275</v>
      </c>
      <c r="J11" s="11">
        <v>1062762804.0875</v>
      </c>
    </row>
    <row r="12" spans="1:10" ht="12" customHeight="1">
      <c r="A12" s="2" t="str">
        <f>"Mar "&amp;RIGHT(A6,4)</f>
        <v>Mar 2011</v>
      </c>
      <c r="B12" s="11">
        <v>895350058.41</v>
      </c>
      <c r="C12" s="11">
        <v>107840414.3</v>
      </c>
      <c r="D12" s="11">
        <v>1003190472.71</v>
      </c>
      <c r="E12" s="11">
        <v>159502999.97</v>
      </c>
      <c r="F12" s="11">
        <v>7062753.14</v>
      </c>
      <c r="G12" s="11">
        <v>166565753.11</v>
      </c>
      <c r="H12" s="11">
        <v>1169756225.82</v>
      </c>
      <c r="I12" s="11">
        <v>99391650.8875</v>
      </c>
      <c r="J12" s="11">
        <v>1269147876.7075</v>
      </c>
    </row>
    <row r="13" spans="1:10" ht="12" customHeight="1">
      <c r="A13" s="2" t="str">
        <f>"Apr "&amp;RIGHT(A6,4)</f>
        <v>Apr 2011</v>
      </c>
      <c r="B13" s="11">
        <v>759097042.47</v>
      </c>
      <c r="C13" s="11">
        <v>90807630.56</v>
      </c>
      <c r="D13" s="11">
        <v>849904673.03</v>
      </c>
      <c r="E13" s="11">
        <v>135508532.52</v>
      </c>
      <c r="F13" s="11">
        <v>5975700.02</v>
      </c>
      <c r="G13" s="11">
        <v>141484232.54</v>
      </c>
      <c r="H13" s="11">
        <v>991388905.57</v>
      </c>
      <c r="I13" s="11">
        <v>58274410.46</v>
      </c>
      <c r="J13" s="11">
        <v>1049663316.03</v>
      </c>
    </row>
    <row r="14" spans="1:10" ht="12" customHeight="1">
      <c r="A14" s="2" t="str">
        <f>"May "&amp;RIGHT(A6,4)</f>
        <v>May 2011</v>
      </c>
      <c r="B14" s="11">
        <v>852433650.79</v>
      </c>
      <c r="C14" s="11">
        <v>100861721.42</v>
      </c>
      <c r="D14" s="11">
        <v>953295372.21</v>
      </c>
      <c r="E14" s="11">
        <v>151384945.42</v>
      </c>
      <c r="F14" s="11">
        <v>6698747.76</v>
      </c>
      <c r="G14" s="11">
        <v>158083693.18</v>
      </c>
      <c r="H14" s="11">
        <v>1111379065.39</v>
      </c>
      <c r="I14" s="11">
        <v>24537438.9725</v>
      </c>
      <c r="J14" s="11">
        <v>1135916504.3625</v>
      </c>
    </row>
    <row r="15" spans="1:10" ht="12" customHeight="1">
      <c r="A15" s="2" t="str">
        <f>"Jun "&amp;RIGHT(A6,4)</f>
        <v>Jun 2011</v>
      </c>
      <c r="B15" s="11">
        <v>241970503.46</v>
      </c>
      <c r="C15" s="11">
        <v>24187965.65</v>
      </c>
      <c r="D15" s="11">
        <v>266158469.11</v>
      </c>
      <c r="E15" s="11">
        <v>39324649.4</v>
      </c>
      <c r="F15" s="11">
        <v>1920984.82</v>
      </c>
      <c r="G15" s="11">
        <v>41245634.22</v>
      </c>
      <c r="H15" s="11">
        <v>307404103.33</v>
      </c>
      <c r="I15" s="11">
        <v>20941260.4325</v>
      </c>
      <c r="J15" s="11">
        <v>328345363.7625</v>
      </c>
    </row>
    <row r="16" spans="1:10" ht="12" customHeight="1">
      <c r="A16" s="2" t="str">
        <f>"Jul "&amp;RIGHT(A6,4)</f>
        <v>Jul 2011</v>
      </c>
      <c r="B16" s="11">
        <v>39512551.44</v>
      </c>
      <c r="C16" s="11">
        <v>1123400.6</v>
      </c>
      <c r="D16" s="11">
        <v>40635952.04</v>
      </c>
      <c r="E16" s="11">
        <v>4416601.69</v>
      </c>
      <c r="F16" s="11">
        <v>300034.22</v>
      </c>
      <c r="G16" s="11">
        <v>4716635.91</v>
      </c>
      <c r="H16" s="11">
        <v>45352587.95</v>
      </c>
      <c r="I16" s="11">
        <v>78217762.065</v>
      </c>
      <c r="J16" s="11">
        <v>123570350.015</v>
      </c>
    </row>
    <row r="17" spans="1:10" ht="12" customHeight="1">
      <c r="A17" s="2" t="str">
        <f>"Aug "&amp;RIGHT(A6,4)</f>
        <v>Aug 2011</v>
      </c>
      <c r="B17" s="11">
        <v>342048885.67</v>
      </c>
      <c r="C17" s="11">
        <v>36250735.94</v>
      </c>
      <c r="D17" s="11">
        <v>378299621.61</v>
      </c>
      <c r="E17" s="11">
        <v>56686077.51</v>
      </c>
      <c r="F17" s="11">
        <v>3007042.36</v>
      </c>
      <c r="G17" s="11">
        <v>59693119.87</v>
      </c>
      <c r="H17" s="11">
        <v>437992741.48</v>
      </c>
      <c r="I17" s="11">
        <v>111820152.1475</v>
      </c>
      <c r="J17" s="11">
        <v>549812893.6275</v>
      </c>
    </row>
    <row r="18" spans="1:10" ht="12" customHeight="1">
      <c r="A18" s="2" t="str">
        <f>"Sep "&amp;RIGHT(A6,4)</f>
        <v>Sep 2011</v>
      </c>
      <c r="B18" s="11">
        <v>910910261.39</v>
      </c>
      <c r="C18" s="11">
        <v>110376255.66</v>
      </c>
      <c r="D18" s="11">
        <v>1021286517.05</v>
      </c>
      <c r="E18" s="11">
        <v>158114599.93</v>
      </c>
      <c r="F18" s="11">
        <v>7622736.06</v>
      </c>
      <c r="G18" s="11">
        <v>165737335.99</v>
      </c>
      <c r="H18" s="11">
        <v>1187023853.04</v>
      </c>
      <c r="I18" s="11">
        <v>187349829.45</v>
      </c>
      <c r="J18" s="11">
        <v>1374373682.49</v>
      </c>
    </row>
    <row r="19" spans="1:10" ht="12" customHeight="1">
      <c r="A19" s="12" t="s">
        <v>58</v>
      </c>
      <c r="B19" s="13">
        <v>7740320360.42</v>
      </c>
      <c r="C19" s="13">
        <v>924700010.05</v>
      </c>
      <c r="D19" s="13">
        <v>8665020370.47</v>
      </c>
      <c r="E19" s="13">
        <v>1374446727.27</v>
      </c>
      <c r="F19" s="13">
        <v>62231363.66</v>
      </c>
      <c r="G19" s="13">
        <v>1436678090.93</v>
      </c>
      <c r="H19" s="13">
        <v>10101698461.4</v>
      </c>
      <c r="I19" s="13">
        <v>1035684635.3925</v>
      </c>
      <c r="J19" s="13">
        <v>11137383096.7925</v>
      </c>
    </row>
    <row r="20" spans="1:10" ht="12" customHeight="1">
      <c r="A20" s="14" t="s">
        <v>400</v>
      </c>
      <c r="B20" s="15">
        <v>1607023663.16</v>
      </c>
      <c r="C20" s="15">
        <v>197453290.43</v>
      </c>
      <c r="D20" s="15">
        <v>1804476953.59</v>
      </c>
      <c r="E20" s="15">
        <v>292522011.7</v>
      </c>
      <c r="F20" s="15">
        <v>12976213.3</v>
      </c>
      <c r="G20" s="15">
        <v>305498225</v>
      </c>
      <c r="H20" s="15">
        <v>2109975178.59</v>
      </c>
      <c r="I20" s="15">
        <v>243041711.2625</v>
      </c>
      <c r="J20" s="15">
        <v>2353016889.8525</v>
      </c>
    </row>
    <row r="21" ht="12" customHeight="1">
      <c r="A21" s="3" t="str">
        <f>"FY "&amp;RIGHT(A6,4)+1</f>
        <v>FY 2012</v>
      </c>
    </row>
    <row r="22" spans="1:10" ht="12" customHeight="1">
      <c r="A22" s="2" t="str">
        <f>"Oct "&amp;RIGHT(A6,4)</f>
        <v>Oct 2011</v>
      </c>
      <c r="B22" s="11">
        <v>877938665.93</v>
      </c>
      <c r="C22" s="11">
        <v>107132024.76</v>
      </c>
      <c r="D22" s="11">
        <v>985070690.69</v>
      </c>
      <c r="E22" s="11">
        <v>152261229.56</v>
      </c>
      <c r="F22" s="11">
        <v>7396258.2</v>
      </c>
      <c r="G22" s="11">
        <v>159657487.76</v>
      </c>
      <c r="H22" s="11">
        <v>1144728178.45</v>
      </c>
      <c r="I22" s="11">
        <v>169422623.0425</v>
      </c>
      <c r="J22" s="11">
        <v>1314150801.4925</v>
      </c>
    </row>
    <row r="23" spans="1:10" ht="12" customHeight="1">
      <c r="A23" s="2" t="str">
        <f>"Nov "&amp;RIGHT(A6,4)</f>
        <v>Nov 2011</v>
      </c>
      <c r="B23" s="11">
        <v>802778010.75</v>
      </c>
      <c r="C23" s="11">
        <v>98247064.02</v>
      </c>
      <c r="D23" s="11">
        <v>901025074.77</v>
      </c>
      <c r="E23" s="11">
        <v>138983468.76</v>
      </c>
      <c r="F23" s="11">
        <v>6682146.36</v>
      </c>
      <c r="G23" s="11">
        <v>145665615.12</v>
      </c>
      <c r="H23" s="11">
        <v>1046690689.89</v>
      </c>
      <c r="I23" s="11">
        <v>120099712.3725</v>
      </c>
      <c r="J23" s="11">
        <v>1166790402.2625</v>
      </c>
    </row>
    <row r="24" spans="1:10" ht="12" customHeight="1">
      <c r="A24" s="2" t="str">
        <f>"Dec "&amp;RIGHT(A6,4)</f>
        <v>Dec 2011</v>
      </c>
      <c r="B24" s="11" t="s">
        <v>399</v>
      </c>
      <c r="C24" s="11" t="s">
        <v>399</v>
      </c>
      <c r="D24" s="11" t="s">
        <v>399</v>
      </c>
      <c r="E24" s="11" t="s">
        <v>399</v>
      </c>
      <c r="F24" s="11" t="s">
        <v>399</v>
      </c>
      <c r="G24" s="11" t="s">
        <v>399</v>
      </c>
      <c r="H24" s="11" t="s">
        <v>399</v>
      </c>
      <c r="I24" s="11" t="s">
        <v>399</v>
      </c>
      <c r="J24" s="11" t="s">
        <v>399</v>
      </c>
    </row>
    <row r="25" spans="1:10" ht="12" customHeight="1">
      <c r="A25" s="2" t="str">
        <f>"Jan "&amp;RIGHT(A6,4)+1</f>
        <v>Jan 2012</v>
      </c>
      <c r="B25" s="11" t="s">
        <v>399</v>
      </c>
      <c r="C25" s="11" t="s">
        <v>399</v>
      </c>
      <c r="D25" s="11" t="s">
        <v>399</v>
      </c>
      <c r="E25" s="11" t="s">
        <v>399</v>
      </c>
      <c r="F25" s="11" t="s">
        <v>399</v>
      </c>
      <c r="G25" s="11" t="s">
        <v>399</v>
      </c>
      <c r="H25" s="11" t="s">
        <v>399</v>
      </c>
      <c r="I25" s="11" t="s">
        <v>399</v>
      </c>
      <c r="J25" s="11" t="s">
        <v>399</v>
      </c>
    </row>
    <row r="26" spans="1:10" ht="12" customHeight="1">
      <c r="A26" s="2" t="str">
        <f>"Feb "&amp;RIGHT(A6,4)+1</f>
        <v>Feb 2012</v>
      </c>
      <c r="B26" s="11" t="s">
        <v>399</v>
      </c>
      <c r="C26" s="11" t="s">
        <v>399</v>
      </c>
      <c r="D26" s="11" t="s">
        <v>399</v>
      </c>
      <c r="E26" s="11" t="s">
        <v>399</v>
      </c>
      <c r="F26" s="11" t="s">
        <v>399</v>
      </c>
      <c r="G26" s="11" t="s">
        <v>399</v>
      </c>
      <c r="H26" s="11" t="s">
        <v>399</v>
      </c>
      <c r="I26" s="11" t="s">
        <v>399</v>
      </c>
      <c r="J26" s="11" t="s">
        <v>399</v>
      </c>
    </row>
    <row r="27" spans="1:10" ht="12" customHeight="1">
      <c r="A27" s="2" t="str">
        <f>"Mar "&amp;RIGHT(A6,4)+1</f>
        <v>Mar 2012</v>
      </c>
      <c r="B27" s="11" t="s">
        <v>399</v>
      </c>
      <c r="C27" s="11" t="s">
        <v>399</v>
      </c>
      <c r="D27" s="11" t="s">
        <v>399</v>
      </c>
      <c r="E27" s="11" t="s">
        <v>399</v>
      </c>
      <c r="F27" s="11" t="s">
        <v>399</v>
      </c>
      <c r="G27" s="11" t="s">
        <v>399</v>
      </c>
      <c r="H27" s="11" t="s">
        <v>399</v>
      </c>
      <c r="I27" s="11" t="s">
        <v>399</v>
      </c>
      <c r="J27" s="11" t="s">
        <v>399</v>
      </c>
    </row>
    <row r="28" spans="1:10" ht="12" customHeight="1">
      <c r="A28" s="2" t="str">
        <f>"Apr "&amp;RIGHT(A6,4)+1</f>
        <v>Apr 2012</v>
      </c>
      <c r="B28" s="11" t="s">
        <v>399</v>
      </c>
      <c r="C28" s="11" t="s">
        <v>399</v>
      </c>
      <c r="D28" s="11" t="s">
        <v>399</v>
      </c>
      <c r="E28" s="11" t="s">
        <v>399</v>
      </c>
      <c r="F28" s="11" t="s">
        <v>399</v>
      </c>
      <c r="G28" s="11" t="s">
        <v>399</v>
      </c>
      <c r="H28" s="11" t="s">
        <v>399</v>
      </c>
      <c r="I28" s="11" t="s">
        <v>399</v>
      </c>
      <c r="J28" s="11" t="s">
        <v>399</v>
      </c>
    </row>
    <row r="29" spans="1:10" ht="12" customHeight="1">
      <c r="A29" s="2" t="str">
        <f>"May "&amp;RIGHT(A6,4)+1</f>
        <v>May 2012</v>
      </c>
      <c r="B29" s="11" t="s">
        <v>399</v>
      </c>
      <c r="C29" s="11" t="s">
        <v>399</v>
      </c>
      <c r="D29" s="11" t="s">
        <v>399</v>
      </c>
      <c r="E29" s="11" t="s">
        <v>399</v>
      </c>
      <c r="F29" s="11" t="s">
        <v>399</v>
      </c>
      <c r="G29" s="11" t="s">
        <v>399</v>
      </c>
      <c r="H29" s="11" t="s">
        <v>399</v>
      </c>
      <c r="I29" s="11" t="s">
        <v>399</v>
      </c>
      <c r="J29" s="11" t="s">
        <v>399</v>
      </c>
    </row>
    <row r="30" spans="1:10" ht="12" customHeight="1">
      <c r="A30" s="2" t="str">
        <f>"Jun "&amp;RIGHT(A6,4)+1</f>
        <v>Jun 2012</v>
      </c>
      <c r="B30" s="11" t="s">
        <v>399</v>
      </c>
      <c r="C30" s="11" t="s">
        <v>399</v>
      </c>
      <c r="D30" s="11" t="s">
        <v>399</v>
      </c>
      <c r="E30" s="11" t="s">
        <v>399</v>
      </c>
      <c r="F30" s="11" t="s">
        <v>399</v>
      </c>
      <c r="G30" s="11" t="s">
        <v>399</v>
      </c>
      <c r="H30" s="11" t="s">
        <v>399</v>
      </c>
      <c r="I30" s="11" t="s">
        <v>399</v>
      </c>
      <c r="J30" s="11" t="s">
        <v>399</v>
      </c>
    </row>
    <row r="31" spans="1:10" ht="12" customHeight="1">
      <c r="A31" s="2" t="str">
        <f>"Jul "&amp;RIGHT(A6,4)+1</f>
        <v>Jul 2012</v>
      </c>
      <c r="B31" s="11" t="s">
        <v>399</v>
      </c>
      <c r="C31" s="11" t="s">
        <v>399</v>
      </c>
      <c r="D31" s="11" t="s">
        <v>399</v>
      </c>
      <c r="E31" s="11" t="s">
        <v>399</v>
      </c>
      <c r="F31" s="11" t="s">
        <v>399</v>
      </c>
      <c r="G31" s="11" t="s">
        <v>399</v>
      </c>
      <c r="H31" s="11" t="s">
        <v>399</v>
      </c>
      <c r="I31" s="11" t="s">
        <v>399</v>
      </c>
      <c r="J31" s="11" t="s">
        <v>399</v>
      </c>
    </row>
    <row r="32" spans="1:10" ht="12" customHeight="1">
      <c r="A32" s="2" t="str">
        <f>"Aug "&amp;RIGHT(A6,4)+1</f>
        <v>Aug 2012</v>
      </c>
      <c r="B32" s="11" t="s">
        <v>399</v>
      </c>
      <c r="C32" s="11" t="s">
        <v>399</v>
      </c>
      <c r="D32" s="11" t="s">
        <v>399</v>
      </c>
      <c r="E32" s="11" t="s">
        <v>399</v>
      </c>
      <c r="F32" s="11" t="s">
        <v>399</v>
      </c>
      <c r="G32" s="11" t="s">
        <v>399</v>
      </c>
      <c r="H32" s="11" t="s">
        <v>399</v>
      </c>
      <c r="I32" s="11" t="s">
        <v>399</v>
      </c>
      <c r="J32" s="11" t="s">
        <v>399</v>
      </c>
    </row>
    <row r="33" spans="1:10" ht="12" customHeight="1">
      <c r="A33" s="2" t="str">
        <f>"Sep "&amp;RIGHT(A6,4)+1</f>
        <v>Sep 2012</v>
      </c>
      <c r="B33" s="11" t="s">
        <v>399</v>
      </c>
      <c r="C33" s="11" t="s">
        <v>399</v>
      </c>
      <c r="D33" s="11" t="s">
        <v>399</v>
      </c>
      <c r="E33" s="11" t="s">
        <v>399</v>
      </c>
      <c r="F33" s="11" t="s">
        <v>399</v>
      </c>
      <c r="G33" s="11" t="s">
        <v>399</v>
      </c>
      <c r="H33" s="11" t="s">
        <v>399</v>
      </c>
      <c r="I33" s="11" t="s">
        <v>399</v>
      </c>
      <c r="J33" s="11" t="s">
        <v>399</v>
      </c>
    </row>
    <row r="34" spans="1:10" ht="12" customHeight="1">
      <c r="A34" s="12" t="s">
        <v>58</v>
      </c>
      <c r="B34" s="13">
        <v>1680716676.68</v>
      </c>
      <c r="C34" s="13">
        <v>205379088.78</v>
      </c>
      <c r="D34" s="13">
        <v>1886095765.46</v>
      </c>
      <c r="E34" s="13">
        <v>291244698.32</v>
      </c>
      <c r="F34" s="13">
        <v>14078404.56</v>
      </c>
      <c r="G34" s="13">
        <v>305323102.88</v>
      </c>
      <c r="H34" s="13">
        <v>2191418868.34</v>
      </c>
      <c r="I34" s="13">
        <v>289522335.415</v>
      </c>
      <c r="J34" s="13">
        <v>2480941203.755</v>
      </c>
    </row>
    <row r="35" spans="1:10" ht="12" customHeight="1">
      <c r="A35" s="14" t="str">
        <f>"Total "&amp;MID(A20,7,LEN(A20)-13)&amp;" Months"</f>
        <v>Total 2 Months</v>
      </c>
      <c r="B35" s="15">
        <v>1680716676.68</v>
      </c>
      <c r="C35" s="15">
        <v>205379088.78</v>
      </c>
      <c r="D35" s="15">
        <v>1886095765.46</v>
      </c>
      <c r="E35" s="15">
        <v>291244698.32</v>
      </c>
      <c r="F35" s="15">
        <v>14078404.56</v>
      </c>
      <c r="G35" s="15">
        <v>305323102.88</v>
      </c>
      <c r="H35" s="15">
        <v>2191418868.34</v>
      </c>
      <c r="I35" s="15">
        <v>289522335.415</v>
      </c>
      <c r="J35" s="15">
        <v>2480941203.755</v>
      </c>
    </row>
    <row r="36" spans="1:10" ht="12" customHeight="1">
      <c r="A36" s="34"/>
      <c r="B36" s="34"/>
      <c r="C36" s="34"/>
      <c r="D36" s="34"/>
      <c r="E36" s="34"/>
      <c r="F36" s="34"/>
      <c r="G36" s="34"/>
      <c r="H36" s="34"/>
      <c r="I36" s="34"/>
      <c r="J36" s="34"/>
    </row>
    <row r="37" spans="1:10" ht="69.75" customHeight="1">
      <c r="A37" s="52" t="s">
        <v>93</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H3:H4"/>
    <mergeCell ref="I3:I4"/>
    <mergeCell ref="J3:J4"/>
    <mergeCell ref="B5:J5"/>
    <mergeCell ref="A36:J36"/>
    <mergeCell ref="A37:J37"/>
    <mergeCell ref="A1:I1"/>
    <mergeCell ref="A2:I2"/>
    <mergeCell ref="A3:A4"/>
    <mergeCell ref="B3:D3"/>
    <mergeCell ref="E3:G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I1" sqref="I1"/>
    </sheetView>
  </sheetViews>
  <sheetFormatPr defaultColWidth="9.140625" defaultRowHeight="12.75"/>
  <cols>
    <col min="1" max="9" width="11.421875" style="0" customWidth="1"/>
  </cols>
  <sheetData>
    <row r="1" spans="1:9" ht="12" customHeight="1">
      <c r="A1" s="36" t="s">
        <v>396</v>
      </c>
      <c r="B1" s="36"/>
      <c r="C1" s="36"/>
      <c r="D1" s="36"/>
      <c r="E1" s="36"/>
      <c r="F1" s="36"/>
      <c r="G1" s="36"/>
      <c r="H1" s="36"/>
      <c r="I1" s="2" t="s">
        <v>397</v>
      </c>
    </row>
    <row r="2" spans="1:9" ht="12" customHeight="1">
      <c r="A2" s="38" t="s">
        <v>94</v>
      </c>
      <c r="B2" s="38"/>
      <c r="C2" s="38"/>
      <c r="D2" s="38"/>
      <c r="E2" s="38"/>
      <c r="F2" s="38"/>
      <c r="G2" s="38"/>
      <c r="H2" s="38"/>
      <c r="I2" s="1"/>
    </row>
    <row r="3" spans="1:9" ht="24" customHeight="1">
      <c r="A3" s="40" t="s">
        <v>53</v>
      </c>
      <c r="B3" s="44" t="s">
        <v>219</v>
      </c>
      <c r="C3" s="53"/>
      <c r="D3" s="53"/>
      <c r="E3" s="45"/>
      <c r="F3" s="44" t="s">
        <v>95</v>
      </c>
      <c r="G3" s="53"/>
      <c r="H3" s="53"/>
      <c r="I3" s="53"/>
    </row>
    <row r="4" spans="1:9" ht="24" customHeight="1">
      <c r="A4" s="41"/>
      <c r="B4" s="10" t="s">
        <v>82</v>
      </c>
      <c r="C4" s="10" t="s">
        <v>83</v>
      </c>
      <c r="D4" s="10" t="s">
        <v>84</v>
      </c>
      <c r="E4" s="10" t="s">
        <v>58</v>
      </c>
      <c r="F4" s="10" t="s">
        <v>82</v>
      </c>
      <c r="G4" s="10" t="s">
        <v>83</v>
      </c>
      <c r="H4" s="10" t="s">
        <v>84</v>
      </c>
      <c r="I4" s="9" t="s">
        <v>58</v>
      </c>
    </row>
    <row r="5" spans="1:9" ht="12" customHeight="1">
      <c r="A5" s="1"/>
      <c r="B5" s="34" t="str">
        <f>REPT("-",90)&amp;" Number "&amp;REPT("-",90)</f>
        <v>------------------------------------------------------------------------------------------ Number ------------------------------------------------------------------------------------------</v>
      </c>
      <c r="C5" s="34"/>
      <c r="D5" s="34"/>
      <c r="E5" s="34"/>
      <c r="F5" s="34"/>
      <c r="G5" s="34"/>
      <c r="H5" s="34"/>
      <c r="I5" s="34"/>
    </row>
    <row r="6" ht="12" customHeight="1">
      <c r="A6" s="3" t="s">
        <v>398</v>
      </c>
    </row>
    <row r="7" spans="1:9" ht="12" customHeight="1">
      <c r="A7" s="2" t="str">
        <f>"Oct "&amp;RIGHT(A6,4)-1</f>
        <v>Oct 2010</v>
      </c>
      <c r="B7" s="11">
        <v>9178310.4887</v>
      </c>
      <c r="C7" s="11">
        <v>985087.7628</v>
      </c>
      <c r="D7" s="11">
        <v>2116657.8435</v>
      </c>
      <c r="E7" s="11">
        <v>12280056.095</v>
      </c>
      <c r="F7" s="11">
        <v>169213587</v>
      </c>
      <c r="G7" s="11">
        <v>18161320</v>
      </c>
      <c r="H7" s="11">
        <v>39023224</v>
      </c>
      <c r="I7" s="11">
        <v>226398131</v>
      </c>
    </row>
    <row r="8" spans="1:9" ht="12" customHeight="1">
      <c r="A8" s="2" t="str">
        <f>"Nov "&amp;RIGHT(A6,4)-1</f>
        <v>Nov 2010</v>
      </c>
      <c r="B8" s="11">
        <v>9413265.8752</v>
      </c>
      <c r="C8" s="11">
        <v>1012694.0495</v>
      </c>
      <c r="D8" s="11">
        <v>2076712.1362</v>
      </c>
      <c r="E8" s="11">
        <v>12502672.0609</v>
      </c>
      <c r="F8" s="11">
        <v>156598234</v>
      </c>
      <c r="G8" s="11">
        <v>16847086</v>
      </c>
      <c r="H8" s="11">
        <v>34547994</v>
      </c>
      <c r="I8" s="11">
        <v>207993314</v>
      </c>
    </row>
    <row r="9" spans="1:9" ht="12" customHeight="1">
      <c r="A9" s="2" t="str">
        <f>"Dec "&amp;RIGHT(A6,4)-1</f>
        <v>Dec 2010</v>
      </c>
      <c r="B9" s="11">
        <v>8981678.6193</v>
      </c>
      <c r="C9" s="11">
        <v>966150.4256</v>
      </c>
      <c r="D9" s="11">
        <v>1961830.0704</v>
      </c>
      <c r="E9" s="11">
        <v>11909659.1154</v>
      </c>
      <c r="F9" s="11">
        <v>114539049</v>
      </c>
      <c r="G9" s="11">
        <v>12320854</v>
      </c>
      <c r="H9" s="11">
        <v>25018280</v>
      </c>
      <c r="I9" s="11">
        <v>151878183</v>
      </c>
    </row>
    <row r="10" spans="1:9" ht="12" customHeight="1">
      <c r="A10" s="2" t="str">
        <f>"Jan "&amp;RIGHT(A6,4)</f>
        <v>Jan 2011</v>
      </c>
      <c r="B10" s="11">
        <v>8789516.9038</v>
      </c>
      <c r="C10" s="11">
        <v>937869.401</v>
      </c>
      <c r="D10" s="11">
        <v>1867532.7887</v>
      </c>
      <c r="E10" s="11">
        <v>11594919.0935</v>
      </c>
      <c r="F10" s="11">
        <v>146178240</v>
      </c>
      <c r="G10" s="11">
        <v>15597683</v>
      </c>
      <c r="H10" s="11">
        <v>31058892</v>
      </c>
      <c r="I10" s="11">
        <v>192834815</v>
      </c>
    </row>
    <row r="11" spans="1:9" ht="12" customHeight="1">
      <c r="A11" s="2" t="str">
        <f>"Feb "&amp;RIGHT(A6,4)</f>
        <v>Feb 2011</v>
      </c>
      <c r="B11" s="11">
        <v>9010493.5642</v>
      </c>
      <c r="C11" s="11">
        <v>954646.6011</v>
      </c>
      <c r="D11" s="11">
        <v>1908480.1154</v>
      </c>
      <c r="E11" s="11">
        <v>11873620.2806</v>
      </c>
      <c r="F11" s="11">
        <v>146845376</v>
      </c>
      <c r="G11" s="11">
        <v>15558020</v>
      </c>
      <c r="H11" s="11">
        <v>31102789</v>
      </c>
      <c r="I11" s="11">
        <v>193506185</v>
      </c>
    </row>
    <row r="12" spans="1:9" ht="12" customHeight="1">
      <c r="A12" s="2" t="str">
        <f>"Mar "&amp;RIGHT(A6,4)</f>
        <v>Mar 2011</v>
      </c>
      <c r="B12" s="11">
        <v>9330905.679</v>
      </c>
      <c r="C12" s="11">
        <v>997880.1815</v>
      </c>
      <c r="D12" s="11">
        <v>2038322.0141</v>
      </c>
      <c r="E12" s="11">
        <v>12367107.8745</v>
      </c>
      <c r="F12" s="11">
        <v>178752257</v>
      </c>
      <c r="G12" s="11">
        <v>19116401</v>
      </c>
      <c r="H12" s="11">
        <v>39048156</v>
      </c>
      <c r="I12" s="11">
        <v>236916814</v>
      </c>
    </row>
    <row r="13" spans="1:9" ht="12" customHeight="1">
      <c r="A13" s="2" t="str">
        <f>"Apr "&amp;RIGHT(A6,4)</f>
        <v>Apr 2011</v>
      </c>
      <c r="B13" s="11">
        <v>9329903.4458</v>
      </c>
      <c r="C13" s="11">
        <v>988813.0731</v>
      </c>
      <c r="D13" s="11">
        <v>2034915.6276</v>
      </c>
      <c r="E13" s="11">
        <v>12353632.1465</v>
      </c>
      <c r="F13" s="11">
        <v>155696310</v>
      </c>
      <c r="G13" s="11">
        <v>16501194</v>
      </c>
      <c r="H13" s="11">
        <v>33958428</v>
      </c>
      <c r="I13" s="11">
        <v>206155932</v>
      </c>
    </row>
    <row r="14" spans="1:9" ht="12" customHeight="1">
      <c r="A14" s="2" t="str">
        <f>"May "&amp;RIGHT(A6,4)</f>
        <v>May 2011</v>
      </c>
      <c r="B14" s="11">
        <v>9379678.4985</v>
      </c>
      <c r="C14" s="11">
        <v>981587.3972</v>
      </c>
      <c r="D14" s="11">
        <v>1985757.8367</v>
      </c>
      <c r="E14" s="11">
        <v>12347023.7324</v>
      </c>
      <c r="F14" s="11">
        <v>176827977</v>
      </c>
      <c r="G14" s="11">
        <v>18505124</v>
      </c>
      <c r="H14" s="11">
        <v>37435989</v>
      </c>
      <c r="I14" s="11">
        <v>232769090</v>
      </c>
    </row>
    <row r="15" spans="1:9" ht="12" customHeight="1">
      <c r="A15" s="2" t="str">
        <f>"Jun "&amp;RIGHT(A6,4)</f>
        <v>Jun 2011</v>
      </c>
      <c r="B15" s="11">
        <v>4979052.2854</v>
      </c>
      <c r="C15" s="11">
        <v>449795.8715</v>
      </c>
      <c r="D15" s="11">
        <v>817643.7526</v>
      </c>
      <c r="E15" s="11">
        <v>6246491.9095</v>
      </c>
      <c r="F15" s="11">
        <v>50998472</v>
      </c>
      <c r="G15" s="11">
        <v>4607082</v>
      </c>
      <c r="H15" s="11">
        <v>8374803</v>
      </c>
      <c r="I15" s="11">
        <v>63980357</v>
      </c>
    </row>
    <row r="16" spans="1:9" ht="12" customHeight="1">
      <c r="A16" s="2" t="str">
        <f>"Jul "&amp;RIGHT(A6,4)</f>
        <v>Jul 2011</v>
      </c>
      <c r="B16" s="11">
        <v>544855.2152</v>
      </c>
      <c r="C16" s="11">
        <v>16627.6816</v>
      </c>
      <c r="D16" s="11">
        <v>38215.0537</v>
      </c>
      <c r="E16" s="11">
        <v>599697.9504</v>
      </c>
      <c r="F16" s="11">
        <v>9585546</v>
      </c>
      <c r="G16" s="11">
        <v>292528</v>
      </c>
      <c r="H16" s="11">
        <v>672311</v>
      </c>
      <c r="I16" s="11">
        <v>10550385</v>
      </c>
    </row>
    <row r="17" spans="1:9" ht="12" customHeight="1">
      <c r="A17" s="2" t="str">
        <f>"Aug "&amp;RIGHT(A6,4)</f>
        <v>Aug 2011</v>
      </c>
      <c r="B17" s="11">
        <v>5776826.9863</v>
      </c>
      <c r="C17" s="11">
        <v>521446.1103</v>
      </c>
      <c r="D17" s="11">
        <v>1235758.187</v>
      </c>
      <c r="E17" s="11">
        <v>7534031.2836</v>
      </c>
      <c r="F17" s="11">
        <v>67735649</v>
      </c>
      <c r="G17" s="11">
        <v>6114168</v>
      </c>
      <c r="H17" s="11">
        <v>14489768</v>
      </c>
      <c r="I17" s="11">
        <v>88339585</v>
      </c>
    </row>
    <row r="18" spans="1:9" ht="12" customHeight="1">
      <c r="A18" s="2" t="str">
        <f>"Sep "&amp;RIGHT(A6,4)</f>
        <v>Sep 2011</v>
      </c>
      <c r="B18" s="11">
        <v>9446216.425</v>
      </c>
      <c r="C18" s="11">
        <v>987166.8401</v>
      </c>
      <c r="D18" s="11">
        <v>2037805.5157</v>
      </c>
      <c r="E18" s="11">
        <v>12471188.7809</v>
      </c>
      <c r="F18" s="11">
        <v>180529135</v>
      </c>
      <c r="G18" s="11">
        <v>18866006</v>
      </c>
      <c r="H18" s="11">
        <v>38945039</v>
      </c>
      <c r="I18" s="11">
        <v>238340180</v>
      </c>
    </row>
    <row r="19" spans="1:9" ht="12" customHeight="1">
      <c r="A19" s="12" t="s">
        <v>58</v>
      </c>
      <c r="B19" s="13">
        <v>9206663.2777</v>
      </c>
      <c r="C19" s="13">
        <v>979099.5258</v>
      </c>
      <c r="D19" s="13">
        <v>2003112.6609</v>
      </c>
      <c r="E19" s="13">
        <v>12188875.4644</v>
      </c>
      <c r="F19" s="13">
        <v>1553499832</v>
      </c>
      <c r="G19" s="13">
        <v>162487466</v>
      </c>
      <c r="H19" s="13">
        <v>333675673</v>
      </c>
      <c r="I19" s="13">
        <v>2049662971</v>
      </c>
    </row>
    <row r="20" spans="1:9" ht="12" customHeight="1">
      <c r="A20" s="14" t="s">
        <v>400</v>
      </c>
      <c r="B20" s="15">
        <v>9295788.182</v>
      </c>
      <c r="C20" s="15">
        <v>998890.9062</v>
      </c>
      <c r="D20" s="15">
        <v>2096684.9899</v>
      </c>
      <c r="E20" s="15">
        <v>12391364.078</v>
      </c>
      <c r="F20" s="15">
        <v>325811821</v>
      </c>
      <c r="G20" s="15">
        <v>35008406</v>
      </c>
      <c r="H20" s="15">
        <v>73571218</v>
      </c>
      <c r="I20" s="15">
        <v>434391445</v>
      </c>
    </row>
    <row r="21" ht="12" customHeight="1">
      <c r="A21" s="3" t="str">
        <f>"FY "&amp;RIGHT(A6,4)+1</f>
        <v>FY 2012</v>
      </c>
    </row>
    <row r="22" spans="1:9" ht="12" customHeight="1">
      <c r="A22" s="2" t="str">
        <f>"Oct "&amp;RIGHT(A6,4)</f>
        <v>Oct 2011</v>
      </c>
      <c r="B22" s="11">
        <v>9632264.0484</v>
      </c>
      <c r="C22" s="11">
        <v>1028410.7576</v>
      </c>
      <c r="D22" s="11">
        <v>2115617.5349</v>
      </c>
      <c r="E22" s="11">
        <v>12776292.3409</v>
      </c>
      <c r="F22" s="11">
        <v>176429808</v>
      </c>
      <c r="G22" s="11">
        <v>18836933</v>
      </c>
      <c r="H22" s="11">
        <v>38750806</v>
      </c>
      <c r="I22" s="11">
        <v>234017547</v>
      </c>
    </row>
    <row r="23" spans="1:9" ht="12" customHeight="1">
      <c r="A23" s="2" t="str">
        <f>"Nov "&amp;RIGHT(A6,4)</f>
        <v>Nov 2011</v>
      </c>
      <c r="B23" s="11">
        <v>9772056.1616</v>
      </c>
      <c r="C23" s="11">
        <v>1052094.257</v>
      </c>
      <c r="D23" s="11">
        <v>2092068.5677</v>
      </c>
      <c r="E23" s="11">
        <v>12916218.9863</v>
      </c>
      <c r="F23" s="11">
        <v>164251894</v>
      </c>
      <c r="G23" s="11">
        <v>17683942</v>
      </c>
      <c r="H23" s="11">
        <v>35164168</v>
      </c>
      <c r="I23" s="11">
        <v>217100004</v>
      </c>
    </row>
    <row r="24" spans="1:9" ht="12" customHeight="1">
      <c r="A24" s="2" t="str">
        <f>"Dec "&amp;RIGHT(A6,4)</f>
        <v>Dec 2011</v>
      </c>
      <c r="B24" s="11" t="s">
        <v>399</v>
      </c>
      <c r="C24" s="11" t="s">
        <v>399</v>
      </c>
      <c r="D24" s="11" t="s">
        <v>399</v>
      </c>
      <c r="E24" s="11" t="s">
        <v>399</v>
      </c>
      <c r="F24" s="11" t="s">
        <v>399</v>
      </c>
      <c r="G24" s="11" t="s">
        <v>399</v>
      </c>
      <c r="H24" s="11" t="s">
        <v>399</v>
      </c>
      <c r="I24" s="11" t="s">
        <v>399</v>
      </c>
    </row>
    <row r="25" spans="1:9" ht="12" customHeight="1">
      <c r="A25" s="2" t="str">
        <f>"Jan "&amp;RIGHT(A6,4)+1</f>
        <v>Jan 2012</v>
      </c>
      <c r="B25" s="11" t="s">
        <v>399</v>
      </c>
      <c r="C25" s="11" t="s">
        <v>399</v>
      </c>
      <c r="D25" s="11" t="s">
        <v>399</v>
      </c>
      <c r="E25" s="11" t="s">
        <v>399</v>
      </c>
      <c r="F25" s="11" t="s">
        <v>399</v>
      </c>
      <c r="G25" s="11" t="s">
        <v>399</v>
      </c>
      <c r="H25" s="11" t="s">
        <v>399</v>
      </c>
      <c r="I25" s="11" t="s">
        <v>399</v>
      </c>
    </row>
    <row r="26" spans="1:9" ht="12" customHeight="1">
      <c r="A26" s="2" t="str">
        <f>"Feb "&amp;RIGHT(A6,4)+1</f>
        <v>Feb 2012</v>
      </c>
      <c r="B26" s="11" t="s">
        <v>399</v>
      </c>
      <c r="C26" s="11" t="s">
        <v>399</v>
      </c>
      <c r="D26" s="11" t="s">
        <v>399</v>
      </c>
      <c r="E26" s="11" t="s">
        <v>399</v>
      </c>
      <c r="F26" s="11" t="s">
        <v>399</v>
      </c>
      <c r="G26" s="11" t="s">
        <v>399</v>
      </c>
      <c r="H26" s="11" t="s">
        <v>399</v>
      </c>
      <c r="I26" s="11" t="s">
        <v>399</v>
      </c>
    </row>
    <row r="27" spans="1:9" ht="12" customHeight="1">
      <c r="A27" s="2" t="str">
        <f>"Mar "&amp;RIGHT(A6,4)+1</f>
        <v>Mar 2012</v>
      </c>
      <c r="B27" s="11" t="s">
        <v>399</v>
      </c>
      <c r="C27" s="11" t="s">
        <v>399</v>
      </c>
      <c r="D27" s="11" t="s">
        <v>399</v>
      </c>
      <c r="E27" s="11" t="s">
        <v>399</v>
      </c>
      <c r="F27" s="11" t="s">
        <v>399</v>
      </c>
      <c r="G27" s="11" t="s">
        <v>399</v>
      </c>
      <c r="H27" s="11" t="s">
        <v>399</v>
      </c>
      <c r="I27" s="11" t="s">
        <v>399</v>
      </c>
    </row>
    <row r="28" spans="1:9" ht="12" customHeight="1">
      <c r="A28" s="2" t="str">
        <f>"Apr "&amp;RIGHT(A6,4)+1</f>
        <v>Apr 2012</v>
      </c>
      <c r="B28" s="11" t="s">
        <v>399</v>
      </c>
      <c r="C28" s="11" t="s">
        <v>399</v>
      </c>
      <c r="D28" s="11" t="s">
        <v>399</v>
      </c>
      <c r="E28" s="11" t="s">
        <v>399</v>
      </c>
      <c r="F28" s="11" t="s">
        <v>399</v>
      </c>
      <c r="G28" s="11" t="s">
        <v>399</v>
      </c>
      <c r="H28" s="11" t="s">
        <v>399</v>
      </c>
      <c r="I28" s="11" t="s">
        <v>399</v>
      </c>
    </row>
    <row r="29" spans="1:9" ht="12" customHeight="1">
      <c r="A29" s="2" t="str">
        <f>"May "&amp;RIGHT(A6,4)+1</f>
        <v>May 2012</v>
      </c>
      <c r="B29" s="11" t="s">
        <v>399</v>
      </c>
      <c r="C29" s="11" t="s">
        <v>399</v>
      </c>
      <c r="D29" s="11" t="s">
        <v>399</v>
      </c>
      <c r="E29" s="11" t="s">
        <v>399</v>
      </c>
      <c r="F29" s="11" t="s">
        <v>399</v>
      </c>
      <c r="G29" s="11" t="s">
        <v>399</v>
      </c>
      <c r="H29" s="11" t="s">
        <v>399</v>
      </c>
      <c r="I29" s="11" t="s">
        <v>399</v>
      </c>
    </row>
    <row r="30" spans="1:9" ht="12" customHeight="1">
      <c r="A30" s="2" t="str">
        <f>"Jun "&amp;RIGHT(A6,4)+1</f>
        <v>Jun 2012</v>
      </c>
      <c r="B30" s="11" t="s">
        <v>399</v>
      </c>
      <c r="C30" s="11" t="s">
        <v>399</v>
      </c>
      <c r="D30" s="11" t="s">
        <v>399</v>
      </c>
      <c r="E30" s="11" t="s">
        <v>399</v>
      </c>
      <c r="F30" s="11" t="s">
        <v>399</v>
      </c>
      <c r="G30" s="11" t="s">
        <v>399</v>
      </c>
      <c r="H30" s="11" t="s">
        <v>399</v>
      </c>
      <c r="I30" s="11" t="s">
        <v>399</v>
      </c>
    </row>
    <row r="31" spans="1:9" ht="12" customHeight="1">
      <c r="A31" s="2" t="str">
        <f>"Jul "&amp;RIGHT(A6,4)+1</f>
        <v>Jul 2012</v>
      </c>
      <c r="B31" s="11" t="s">
        <v>399</v>
      </c>
      <c r="C31" s="11" t="s">
        <v>399</v>
      </c>
      <c r="D31" s="11" t="s">
        <v>399</v>
      </c>
      <c r="E31" s="11" t="s">
        <v>399</v>
      </c>
      <c r="F31" s="11" t="s">
        <v>399</v>
      </c>
      <c r="G31" s="11" t="s">
        <v>399</v>
      </c>
      <c r="H31" s="11" t="s">
        <v>399</v>
      </c>
      <c r="I31" s="11" t="s">
        <v>399</v>
      </c>
    </row>
    <row r="32" spans="1:9" ht="12" customHeight="1">
      <c r="A32" s="2" t="str">
        <f>"Aug "&amp;RIGHT(A6,4)+1</f>
        <v>Aug 2012</v>
      </c>
      <c r="B32" s="11" t="s">
        <v>399</v>
      </c>
      <c r="C32" s="11" t="s">
        <v>399</v>
      </c>
      <c r="D32" s="11" t="s">
        <v>399</v>
      </c>
      <c r="E32" s="11" t="s">
        <v>399</v>
      </c>
      <c r="F32" s="11" t="s">
        <v>399</v>
      </c>
      <c r="G32" s="11" t="s">
        <v>399</v>
      </c>
      <c r="H32" s="11" t="s">
        <v>399</v>
      </c>
      <c r="I32" s="11" t="s">
        <v>399</v>
      </c>
    </row>
    <row r="33" spans="1:9" ht="12" customHeight="1">
      <c r="A33" s="2" t="str">
        <f>"Sep "&amp;RIGHT(A6,4)+1</f>
        <v>Sep 2012</v>
      </c>
      <c r="B33" s="11" t="s">
        <v>399</v>
      </c>
      <c r="C33" s="11" t="s">
        <v>399</v>
      </c>
      <c r="D33" s="11" t="s">
        <v>399</v>
      </c>
      <c r="E33" s="11" t="s">
        <v>399</v>
      </c>
      <c r="F33" s="11" t="s">
        <v>399</v>
      </c>
      <c r="G33" s="11" t="s">
        <v>399</v>
      </c>
      <c r="H33" s="11" t="s">
        <v>399</v>
      </c>
      <c r="I33" s="11" t="s">
        <v>399</v>
      </c>
    </row>
    <row r="34" spans="1:9" ht="12" customHeight="1">
      <c r="A34" s="12" t="s">
        <v>58</v>
      </c>
      <c r="B34" s="13">
        <v>9702160.105</v>
      </c>
      <c r="C34" s="13">
        <v>1040252.5073</v>
      </c>
      <c r="D34" s="13">
        <v>2103843.0513</v>
      </c>
      <c r="E34" s="13">
        <v>12846255.6636</v>
      </c>
      <c r="F34" s="13">
        <v>340681702</v>
      </c>
      <c r="G34" s="13">
        <v>36520875</v>
      </c>
      <c r="H34" s="13">
        <v>73914974</v>
      </c>
      <c r="I34" s="13">
        <v>451117551</v>
      </c>
    </row>
    <row r="35" spans="1:9" ht="12" customHeight="1">
      <c r="A35" s="14" t="str">
        <f>"Total "&amp;MID(A20,7,LEN(A20)-13)&amp;" Months"</f>
        <v>Total 2 Months</v>
      </c>
      <c r="B35" s="15">
        <v>9702160.105</v>
      </c>
      <c r="C35" s="15">
        <v>1040252.5073</v>
      </c>
      <c r="D35" s="15">
        <v>2103843.0513</v>
      </c>
      <c r="E35" s="15">
        <v>12846255.6636</v>
      </c>
      <c r="F35" s="15">
        <v>340681702</v>
      </c>
      <c r="G35" s="15">
        <v>36520875</v>
      </c>
      <c r="H35" s="15">
        <v>73914974</v>
      </c>
      <c r="I35" s="15">
        <v>451117551</v>
      </c>
    </row>
    <row r="36" spans="1:9" ht="12" customHeight="1">
      <c r="A36" s="34"/>
      <c r="B36" s="34"/>
      <c r="C36" s="34"/>
      <c r="D36" s="34"/>
      <c r="E36" s="34"/>
      <c r="F36" s="34"/>
      <c r="G36" s="34"/>
      <c r="H36" s="34"/>
      <c r="I36" s="34"/>
    </row>
    <row r="37" spans="1:9" ht="69.75" customHeight="1">
      <c r="A37" s="52" t="s">
        <v>96</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SoftArtisans ExcelWriter</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mmyers</cp:lastModifiedBy>
  <cp:lastPrinted>2012-02-03T19:14:05Z</cp:lastPrinted>
  <dcterms:created xsi:type="dcterms:W3CDTF">2003-04-09T21:32:01Z</dcterms:created>
  <dcterms:modified xsi:type="dcterms:W3CDTF">2012-02-03T19:20:00Z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