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05" windowWidth="16215" windowHeight="7035" activeTab="0"/>
  </bookViews>
  <sheets>
    <sheet name="tab44" sheetId="1" r:id="rId1"/>
  </sheets>
  <definedNames>
    <definedName name="_xlnm.Print_Area" localSheetId="0">'tab44'!$A$1:$K$42</definedName>
  </definedNames>
  <calcPr fullCalcOnLoad="1"/>
</workbook>
</file>

<file path=xl/sharedStrings.xml><?xml version="1.0" encoding="utf-8"?>
<sst xmlns="http://schemas.openxmlformats.org/spreadsheetml/2006/main" count="30" uniqueCount="26">
  <si>
    <t>Appendix table 44--Edible tallow:  Supply, disappearance, and price, U.S., 1980-2011</t>
  </si>
  <si>
    <t>Per capita</t>
  </si>
  <si>
    <t>Supply</t>
  </si>
  <si>
    <t>Disappearance</t>
  </si>
  <si>
    <t>domestic</t>
  </si>
  <si>
    <t>Price  1/</t>
  </si>
  <si>
    <t xml:space="preserve">Calendar </t>
  </si>
  <si>
    <t>Stocks</t>
  </si>
  <si>
    <t>Production</t>
  </si>
  <si>
    <t>Total</t>
  </si>
  <si>
    <t>Domestic</t>
  </si>
  <si>
    <t>Exports</t>
  </si>
  <si>
    <t>Direct</t>
  </si>
  <si>
    <t>disappear-</t>
  </si>
  <si>
    <t xml:space="preserve">  year </t>
  </si>
  <si>
    <t>Jan. 1</t>
  </si>
  <si>
    <t>food use</t>
  </si>
  <si>
    <t>ance</t>
  </si>
  <si>
    <t>---------------------------------------------Million pounds, rendered basis-------------------------------------------</t>
  </si>
  <si>
    <t>Lbs.</t>
  </si>
  <si>
    <t>Cents/lb.</t>
  </si>
  <si>
    <t>2011 2/</t>
  </si>
  <si>
    <t>N.A.</t>
  </si>
  <si>
    <t xml:space="preserve">  N.A. = Not available.   1/ Loose, average wholesale, Chicago.  2/ Preliminary.</t>
  </si>
  <si>
    <r>
      <t xml:space="preserve">Sources: U.S. Census Bureau, </t>
    </r>
    <r>
      <rPr>
        <i/>
        <sz val="8"/>
        <rFont val="Helvetica"/>
        <family val="0"/>
      </rPr>
      <t>Fats and Oils: Production, Consumption and Stocks</t>
    </r>
    <r>
      <rPr>
        <sz val="8"/>
        <rFont val="Helvetica"/>
        <family val="2"/>
      </rPr>
      <t xml:space="preserve">, and USDA, Agricultural Marketing Service, </t>
    </r>
    <r>
      <rPr>
        <i/>
        <sz val="8"/>
        <rFont val="Helvetica"/>
        <family val="0"/>
      </rPr>
      <t>Tallow, Protein, and Hide Report</t>
    </r>
    <r>
      <rPr>
        <sz val="8"/>
        <rFont val="Helvetica"/>
        <family val="2"/>
      </rPr>
      <t xml:space="preserve"> </t>
    </r>
  </si>
  <si>
    <r>
      <t xml:space="preserve"> and USDA, Foreign Agricultural Service, </t>
    </r>
    <r>
      <rPr>
        <i/>
        <sz val="8"/>
        <rFont val="Helvetica"/>
        <family val="0"/>
      </rPr>
      <t>Global Agricultural Trade System</t>
    </r>
    <r>
      <rPr>
        <sz val="8"/>
        <rFont val="Helvetica"/>
        <family val="2"/>
      </rPr>
      <t>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</si>
</sst>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____)"/>
    <numFmt numFmtId="165" formatCode="0.0"/>
    <numFmt numFmtId="166" formatCode="#,##0.00_____)"/>
  </numFmts>
  <fonts count="37">
    <font>
      <sz val="8"/>
      <name val="Helvetica"/>
      <family val="0"/>
    </font>
    <font>
      <sz val="11"/>
      <color indexed="8"/>
      <name val="Calibri"/>
      <family val="2"/>
    </font>
    <font>
      <sz val="8"/>
      <name val="Helvetica-Narrow"/>
      <family val="2"/>
    </font>
    <font>
      <i/>
      <sz val="8"/>
      <name val="Helvetic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0" xfId="0" applyAlignment="1" quotePrefix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2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6" fontId="0" fillId="0" borderId="10" xfId="0" applyNumberFormat="1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PageLayoutView="0" workbookViewId="0" topLeftCell="A1">
      <selection activeCell="D13" sqref="D13"/>
    </sheetView>
  </sheetViews>
  <sheetFormatPr defaultColWidth="9.33203125" defaultRowHeight="10.5"/>
  <cols>
    <col min="1" max="4" width="11.83203125" style="0" customWidth="1"/>
    <col min="5" max="5" width="5.83203125" style="0" customWidth="1"/>
    <col min="6" max="11" width="11.83203125" style="0" customWidth="1"/>
  </cols>
  <sheetData>
    <row r="1" spans="1:11" ht="11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1.25">
      <c r="J2" s="2" t="s">
        <v>1</v>
      </c>
    </row>
    <row r="3" spans="2:11" ht="11.25">
      <c r="B3" s="3" t="s">
        <v>2</v>
      </c>
      <c r="C3" s="3"/>
      <c r="D3" s="3"/>
      <c r="E3" s="4"/>
      <c r="F3" s="3" t="s">
        <v>3</v>
      </c>
      <c r="G3" s="3"/>
      <c r="H3" s="3"/>
      <c r="I3" s="3"/>
      <c r="J3" s="2" t="s">
        <v>4</v>
      </c>
      <c r="K3" s="2" t="s">
        <v>5</v>
      </c>
    </row>
    <row r="4" spans="1:11" ht="11.25">
      <c r="A4" t="s">
        <v>6</v>
      </c>
      <c r="B4" s="2" t="s">
        <v>7</v>
      </c>
      <c r="C4" s="2" t="s">
        <v>8</v>
      </c>
      <c r="D4" s="2" t="s">
        <v>9</v>
      </c>
      <c r="E4" s="2"/>
      <c r="F4" s="2" t="s">
        <v>10</v>
      </c>
      <c r="G4" s="2" t="s">
        <v>11</v>
      </c>
      <c r="H4" s="2" t="s">
        <v>9</v>
      </c>
      <c r="I4" s="2" t="s">
        <v>12</v>
      </c>
      <c r="J4" s="2" t="s">
        <v>13</v>
      </c>
      <c r="K4" s="2"/>
    </row>
    <row r="5" spans="1:11" ht="11.25">
      <c r="A5" s="1" t="s">
        <v>14</v>
      </c>
      <c r="B5" s="5" t="s">
        <v>15</v>
      </c>
      <c r="C5" s="1"/>
      <c r="D5" s="1"/>
      <c r="E5" s="1"/>
      <c r="F5" s="1"/>
      <c r="G5" s="1"/>
      <c r="H5" s="1"/>
      <c r="I5" s="5" t="s">
        <v>16</v>
      </c>
      <c r="J5" s="5" t="s">
        <v>17</v>
      </c>
      <c r="K5" s="5"/>
    </row>
    <row r="6" spans="2:11" ht="12" customHeight="1">
      <c r="B6" s="6" t="s">
        <v>18</v>
      </c>
      <c r="C6" s="7"/>
      <c r="D6" s="7"/>
      <c r="E6" s="7"/>
      <c r="F6" s="7"/>
      <c r="G6" s="7"/>
      <c r="H6" s="7"/>
      <c r="I6" s="7"/>
      <c r="J6" s="2" t="s">
        <v>19</v>
      </c>
      <c r="K6" s="2" t="s">
        <v>20</v>
      </c>
    </row>
    <row r="7" ht="3" customHeight="1"/>
    <row r="8" spans="1:11" ht="11.25">
      <c r="A8" s="8">
        <v>1980</v>
      </c>
      <c r="B8" s="9">
        <v>56.6</v>
      </c>
      <c r="C8" s="9">
        <v>1042.7</v>
      </c>
      <c r="D8" s="9">
        <v>1099.3</v>
      </c>
      <c r="E8" s="9"/>
      <c r="F8" s="9">
        <f>+H8-G8</f>
        <v>955.3999999999999</v>
      </c>
      <c r="G8" s="9">
        <v>88</v>
      </c>
      <c r="H8" s="9">
        <f>+D8-B9</f>
        <v>1043.3999999999999</v>
      </c>
      <c r="I8" s="9">
        <v>241</v>
      </c>
      <c r="J8" s="10">
        <f>+I8/227.726</f>
        <v>1.0582893477248976</v>
      </c>
      <c r="K8" s="11">
        <v>21.55</v>
      </c>
    </row>
    <row r="9" spans="1:11" ht="11.25">
      <c r="A9" s="8">
        <v>1981</v>
      </c>
      <c r="B9" s="9">
        <v>55.9</v>
      </c>
      <c r="C9" s="9">
        <v>1130.2</v>
      </c>
      <c r="D9" s="9">
        <v>1186.1</v>
      </c>
      <c r="E9" s="9"/>
      <c r="F9" s="9">
        <f aca="true" t="shared" si="0" ref="F9:F34">+H9-G9</f>
        <v>990.1999999999998</v>
      </c>
      <c r="G9" s="9">
        <v>142</v>
      </c>
      <c r="H9" s="9">
        <f aca="true" t="shared" si="1" ref="H9:H38">+D9-B10</f>
        <v>1132.1999999999998</v>
      </c>
      <c r="I9" s="9">
        <v>223</v>
      </c>
      <c r="J9" s="10">
        <f>+I9/229.966</f>
        <v>0.9697085656140473</v>
      </c>
      <c r="K9" s="11">
        <v>30.25</v>
      </c>
    </row>
    <row r="10" spans="1:11" ht="11.25">
      <c r="A10" s="8">
        <v>1982</v>
      </c>
      <c r="B10" s="9">
        <v>53.9</v>
      </c>
      <c r="C10" s="9">
        <v>1109.9999999999998</v>
      </c>
      <c r="D10" s="9">
        <v>1163.9</v>
      </c>
      <c r="E10" s="9"/>
      <c r="F10" s="9">
        <f t="shared" si="0"/>
        <v>1030.2110000000002</v>
      </c>
      <c r="G10" s="9">
        <v>74.88900000000001</v>
      </c>
      <c r="H10" s="9">
        <f t="shared" si="1"/>
        <v>1105.1000000000001</v>
      </c>
      <c r="I10" s="9">
        <v>303.7109999999999</v>
      </c>
      <c r="J10" s="10">
        <f>+I10/232.188</f>
        <v>1.3080391751511702</v>
      </c>
      <c r="K10" s="11">
        <v>20.72</v>
      </c>
    </row>
    <row r="11" spans="1:11" ht="11.25">
      <c r="A11" s="8">
        <v>1983</v>
      </c>
      <c r="B11" s="9">
        <v>58.8</v>
      </c>
      <c r="C11" s="9">
        <v>1260.1</v>
      </c>
      <c r="D11" s="9">
        <v>1326.25</v>
      </c>
      <c r="E11" s="9"/>
      <c r="F11" s="9">
        <f>+H11-G11</f>
        <v>1179.955</v>
      </c>
      <c r="G11" s="9">
        <v>103.79500000000002</v>
      </c>
      <c r="H11" s="9">
        <f>+D11-B12</f>
        <v>1283.75</v>
      </c>
      <c r="I11" s="9">
        <v>495.4549999999999</v>
      </c>
      <c r="J11" s="10">
        <f>+I11/234.307</f>
        <v>2.114554836176469</v>
      </c>
      <c r="K11" s="11">
        <v>18.82</v>
      </c>
    </row>
    <row r="12" spans="1:11" ht="11.25">
      <c r="A12" s="8">
        <v>1984</v>
      </c>
      <c r="B12" s="9">
        <v>42.5</v>
      </c>
      <c r="C12" s="9">
        <v>1337.8</v>
      </c>
      <c r="D12" s="9">
        <v>1388.213</v>
      </c>
      <c r="E12" s="9"/>
      <c r="F12" s="9">
        <f t="shared" si="0"/>
        <v>1298.826</v>
      </c>
      <c r="G12" s="9">
        <v>53.187</v>
      </c>
      <c r="H12" s="9">
        <f t="shared" si="1"/>
        <v>1352.013</v>
      </c>
      <c r="I12" s="9">
        <v>409.92599999999993</v>
      </c>
      <c r="J12" s="10">
        <f>+I12/236.348</f>
        <v>1.7344170460507384</v>
      </c>
      <c r="K12" s="11">
        <v>28.74</v>
      </c>
    </row>
    <row r="13" spans="1:11" ht="11.25">
      <c r="A13" s="8">
        <v>1985</v>
      </c>
      <c r="B13" s="9">
        <v>36.2</v>
      </c>
      <c r="C13" s="9">
        <v>1610.6</v>
      </c>
      <c r="D13" s="9">
        <v>1654.6889999999999</v>
      </c>
      <c r="E13" s="9"/>
      <c r="F13" s="9">
        <f>+H13-G13</f>
        <v>1539.6319999999998</v>
      </c>
      <c r="G13" s="9">
        <v>74.557</v>
      </c>
      <c r="H13" s="9">
        <f>+D13-B14</f>
        <v>1614.1889999999999</v>
      </c>
      <c r="I13" s="9">
        <v>471.1319999999998</v>
      </c>
      <c r="J13" s="10">
        <f>+I13/238.466</f>
        <v>1.9756778744139616</v>
      </c>
      <c r="K13" s="11">
        <v>20.14</v>
      </c>
    </row>
    <row r="14" spans="1:11" ht="11.25">
      <c r="A14" s="8">
        <v>1986</v>
      </c>
      <c r="B14" s="9">
        <v>40.5</v>
      </c>
      <c r="C14" s="9">
        <v>1523.4</v>
      </c>
      <c r="D14" s="9">
        <v>1568.728</v>
      </c>
      <c r="E14" s="9"/>
      <c r="F14" s="9">
        <f t="shared" si="0"/>
        <v>1478.391</v>
      </c>
      <c r="G14" s="9">
        <v>57.53700000000001</v>
      </c>
      <c r="H14" s="9">
        <f t="shared" si="1"/>
        <v>1535.928</v>
      </c>
      <c r="I14" s="9">
        <v>437.79100000000005</v>
      </c>
      <c r="J14" s="10">
        <f>+I14/240.651</f>
        <v>1.8191946013106117</v>
      </c>
      <c r="K14" s="11">
        <v>13.49</v>
      </c>
    </row>
    <row r="15" spans="1:11" ht="11.25">
      <c r="A15" s="8">
        <v>1987</v>
      </c>
      <c r="B15" s="9">
        <v>32.8</v>
      </c>
      <c r="C15" s="9">
        <v>1257.9</v>
      </c>
      <c r="D15" s="9">
        <v>1295.645</v>
      </c>
      <c r="E15" s="9"/>
      <c r="F15" s="9">
        <f t="shared" si="0"/>
        <v>1191.9650000000001</v>
      </c>
      <c r="G15" s="9">
        <v>64.08000000000001</v>
      </c>
      <c r="H15" s="9">
        <f>+D15-B16</f>
        <v>1256.045</v>
      </c>
      <c r="I15" s="9">
        <v>225.76500000000004</v>
      </c>
      <c r="J15" s="10">
        <f>+I15/242.804</f>
        <v>0.9298240556168763</v>
      </c>
      <c r="K15" s="11">
        <v>15.6</v>
      </c>
    </row>
    <row r="16" spans="1:11" ht="11.25">
      <c r="A16" s="8">
        <v>1988</v>
      </c>
      <c r="B16" s="9">
        <v>39.6</v>
      </c>
      <c r="C16" s="9">
        <v>1296.3</v>
      </c>
      <c r="D16" s="9">
        <v>1338.245</v>
      </c>
      <c r="E16" s="9"/>
      <c r="F16" s="9">
        <f t="shared" si="0"/>
        <v>1156.854</v>
      </c>
      <c r="G16" s="9">
        <v>133.09099999999998</v>
      </c>
      <c r="H16" s="9">
        <f t="shared" si="1"/>
        <v>1289.945</v>
      </c>
      <c r="I16" s="9">
        <v>205.5540000000001</v>
      </c>
      <c r="J16" s="10">
        <f>+I16/245.021</f>
        <v>0.8389240105950106</v>
      </c>
      <c r="K16" s="11">
        <v>17.86</v>
      </c>
    </row>
    <row r="17" spans="1:11" ht="11.25">
      <c r="A17" s="8">
        <v>1989</v>
      </c>
      <c r="B17" s="9">
        <v>48.3</v>
      </c>
      <c r="C17" s="9">
        <v>1156.8</v>
      </c>
      <c r="D17" s="9">
        <v>1205.36470896354</v>
      </c>
      <c r="E17" s="9"/>
      <c r="F17" s="9">
        <f t="shared" si="0"/>
        <v>965.1698900123878</v>
      </c>
      <c r="G17" s="9">
        <v>201.794818951152</v>
      </c>
      <c r="H17" s="9">
        <f>+D17-B18</f>
        <v>1166.9647089635398</v>
      </c>
      <c r="I17" s="9">
        <v>63.069890012387965</v>
      </c>
      <c r="J17" s="10">
        <f>+I17/247.342</f>
        <v>0.2549906203248456</v>
      </c>
      <c r="K17" s="11">
        <v>15.76</v>
      </c>
    </row>
    <row r="18" spans="1:11" ht="11.25">
      <c r="A18" s="8">
        <v>1990</v>
      </c>
      <c r="B18" s="9">
        <v>38.4</v>
      </c>
      <c r="C18" s="9">
        <v>1206.747</v>
      </c>
      <c r="D18" s="9">
        <v>1251.3813270949681</v>
      </c>
      <c r="E18" s="9"/>
      <c r="F18" s="9">
        <f t="shared" si="0"/>
        <v>962.5456113312841</v>
      </c>
      <c r="G18" s="9">
        <v>251.59371576368403</v>
      </c>
      <c r="H18" s="9">
        <f t="shared" si="1"/>
        <v>1214.1393270949682</v>
      </c>
      <c r="I18" s="9">
        <v>154.24861133128394</v>
      </c>
      <c r="J18" s="10">
        <f>+I18/250.132</f>
        <v>0.6166688441754111</v>
      </c>
      <c r="K18" s="11">
        <v>14.62</v>
      </c>
    </row>
    <row r="19" spans="1:11" ht="11.25">
      <c r="A19" s="8">
        <v>1991</v>
      </c>
      <c r="B19" s="9">
        <v>37.242</v>
      </c>
      <c r="C19" s="9">
        <v>1251.3</v>
      </c>
      <c r="D19" s="9">
        <v>1299.336252128438</v>
      </c>
      <c r="E19" s="9"/>
      <c r="F19" s="9">
        <f t="shared" si="0"/>
        <v>975.468477390852</v>
      </c>
      <c r="G19" s="9">
        <v>285.167774737586</v>
      </c>
      <c r="H19" s="9">
        <f>+D19-B20</f>
        <v>1260.636252128438</v>
      </c>
      <c r="I19" s="9">
        <v>363.86847739085215</v>
      </c>
      <c r="J19" s="10">
        <f>+I19/253.493</f>
        <v>1.435418245832635</v>
      </c>
      <c r="K19" s="11">
        <v>14.25</v>
      </c>
    </row>
    <row r="20" spans="1:11" ht="11.25">
      <c r="A20" s="8">
        <v>1992</v>
      </c>
      <c r="B20" s="9">
        <v>38.7</v>
      </c>
      <c r="C20" s="9">
        <v>1526.7</v>
      </c>
      <c r="D20" s="9">
        <v>1570.9068920000002</v>
      </c>
      <c r="E20" s="9"/>
      <c r="F20" s="9">
        <f t="shared" si="0"/>
        <v>1205.0472930000003</v>
      </c>
      <c r="G20" s="9">
        <v>332.586599</v>
      </c>
      <c r="H20" s="9">
        <f t="shared" si="1"/>
        <v>1537.6338920000003</v>
      </c>
      <c r="I20" s="9">
        <v>609.847293</v>
      </c>
      <c r="J20" s="10">
        <f>+I20/256.894</f>
        <v>2.3739257942964804</v>
      </c>
      <c r="K20" s="11">
        <v>15.54</v>
      </c>
    </row>
    <row r="21" spans="1:11" ht="11.25">
      <c r="A21" s="8">
        <v>1993</v>
      </c>
      <c r="B21" s="9">
        <v>33.273</v>
      </c>
      <c r="C21" s="9">
        <v>1425.2</v>
      </c>
      <c r="D21" s="9">
        <v>1470.2927359999999</v>
      </c>
      <c r="E21" s="9"/>
      <c r="F21" s="9">
        <f t="shared" si="0"/>
        <v>1127.0699839999997</v>
      </c>
      <c r="G21" s="9">
        <v>310.02275199999997</v>
      </c>
      <c r="H21" s="9">
        <f t="shared" si="1"/>
        <v>1437.0927359999998</v>
      </c>
      <c r="I21" s="9">
        <v>564.969984</v>
      </c>
      <c r="J21" s="10">
        <f>+I21/260.255</f>
        <v>2.170832391308524</v>
      </c>
      <c r="K21" s="11">
        <v>16.2</v>
      </c>
    </row>
    <row r="22" spans="1:11" ht="11.25">
      <c r="A22" s="8">
        <v>1994</v>
      </c>
      <c r="B22" s="9">
        <v>33.2</v>
      </c>
      <c r="C22" s="9">
        <v>1557.2</v>
      </c>
      <c r="D22" s="9">
        <v>1606.4507800000001</v>
      </c>
      <c r="E22" s="9"/>
      <c r="F22" s="9">
        <f t="shared" si="0"/>
        <v>1275.4760690000003</v>
      </c>
      <c r="G22" s="9">
        <v>294.703711</v>
      </c>
      <c r="H22" s="9">
        <f t="shared" si="1"/>
        <v>1570.1797800000002</v>
      </c>
      <c r="I22" s="9">
        <v>639.1760689999998</v>
      </c>
      <c r="J22" s="10">
        <f>+I22/263.436</f>
        <v>2.4263049431360932</v>
      </c>
      <c r="K22" s="11">
        <v>18.42</v>
      </c>
    </row>
    <row r="23" spans="1:11" ht="11.25">
      <c r="A23" s="8">
        <v>1995</v>
      </c>
      <c r="B23" s="9">
        <v>36.271</v>
      </c>
      <c r="C23" s="9">
        <v>1536.257</v>
      </c>
      <c r="D23" s="9">
        <v>1590.577033</v>
      </c>
      <c r="E23" s="9"/>
      <c r="F23" s="9">
        <f t="shared" si="0"/>
        <v>1268.228565</v>
      </c>
      <c r="G23" s="9">
        <v>279.291468</v>
      </c>
      <c r="H23" s="9">
        <f t="shared" si="1"/>
        <v>1547.520033</v>
      </c>
      <c r="I23" s="9">
        <v>710.5245649999999</v>
      </c>
      <c r="J23" s="10">
        <f>+I23/266.557</f>
        <v>2.665563331670149</v>
      </c>
      <c r="K23" s="11">
        <v>21.347291666666663</v>
      </c>
    </row>
    <row r="24" spans="1:11" ht="11.25">
      <c r="A24" s="8">
        <v>1996</v>
      </c>
      <c r="B24" s="9">
        <v>43.057</v>
      </c>
      <c r="C24" s="9">
        <v>1519.6</v>
      </c>
      <c r="D24" s="9">
        <v>1567.983769</v>
      </c>
      <c r="E24" s="9"/>
      <c r="F24" s="9">
        <f t="shared" si="0"/>
        <v>1305.424485</v>
      </c>
      <c r="G24" s="9">
        <v>229.241284</v>
      </c>
      <c r="H24" s="9">
        <f t="shared" si="1"/>
        <v>1534.665769</v>
      </c>
      <c r="I24" s="9">
        <v>784.4054849999999</v>
      </c>
      <c r="J24" s="10">
        <f>+I24/269.667</f>
        <v>2.908793011380703</v>
      </c>
      <c r="K24" s="11">
        <v>22.033333333333335</v>
      </c>
    </row>
    <row r="25" spans="1:11" ht="11.25">
      <c r="A25" s="8">
        <v>1997</v>
      </c>
      <c r="B25" s="9">
        <v>33.318</v>
      </c>
      <c r="C25" s="9">
        <v>1416.2230000000004</v>
      </c>
      <c r="D25" s="9">
        <v>1455.3002214426003</v>
      </c>
      <c r="E25" s="9"/>
      <c r="F25" s="9">
        <f t="shared" si="0"/>
        <v>1223.0754429308204</v>
      </c>
      <c r="G25" s="9">
        <v>184.86077851178</v>
      </c>
      <c r="H25" s="9">
        <f t="shared" si="1"/>
        <v>1407.9362214426003</v>
      </c>
      <c r="I25" s="9">
        <v>580.32344293082</v>
      </c>
      <c r="J25" s="10">
        <f>+I25/272.912</f>
        <v>2.126412334125359</v>
      </c>
      <c r="K25" s="11">
        <v>23.454166666666666</v>
      </c>
    </row>
    <row r="26" spans="1:11" ht="11.25">
      <c r="A26" s="8">
        <v>1998</v>
      </c>
      <c r="B26" s="9">
        <v>47.364</v>
      </c>
      <c r="C26" s="9">
        <v>1536.791</v>
      </c>
      <c r="D26" s="9">
        <v>1586.434387345886</v>
      </c>
      <c r="E26" s="9"/>
      <c r="F26" s="9">
        <f t="shared" si="0"/>
        <v>1300.838662770394</v>
      </c>
      <c r="G26" s="9">
        <v>246.47472457549202</v>
      </c>
      <c r="H26" s="9">
        <f t="shared" si="1"/>
        <v>1547.313387345886</v>
      </c>
      <c r="I26" s="9">
        <v>868.3386627703942</v>
      </c>
      <c r="J26" s="10">
        <f>+I26/276.115</f>
        <v>3.144844223495262</v>
      </c>
      <c r="K26" s="11">
        <v>19.05166666666667</v>
      </c>
    </row>
    <row r="27" spans="1:11" ht="11.25">
      <c r="A27" s="12">
        <v>1999</v>
      </c>
      <c r="B27" s="9">
        <v>39.121</v>
      </c>
      <c r="C27" s="13">
        <v>1729.2600000000002</v>
      </c>
      <c r="D27" s="13">
        <f>+B27+C27+6.8</f>
        <v>1775.1810000000003</v>
      </c>
      <c r="E27" s="13"/>
      <c r="F27" s="9">
        <f t="shared" si="0"/>
        <v>1424.8413468372482</v>
      </c>
      <c r="G27" s="13">
        <v>317.06965316275205</v>
      </c>
      <c r="H27" s="9">
        <f t="shared" si="1"/>
        <v>1741.9110000000003</v>
      </c>
      <c r="I27" s="13">
        <v>996.31295444537</v>
      </c>
      <c r="J27" s="10">
        <f>+I27/279.295</f>
        <v>3.5672423582426105</v>
      </c>
      <c r="K27" s="14">
        <v>15.1125</v>
      </c>
    </row>
    <row r="28" spans="1:11" ht="11.25">
      <c r="A28" s="12">
        <v>2000</v>
      </c>
      <c r="B28" s="9">
        <v>33.27</v>
      </c>
      <c r="C28" s="13">
        <v>1824.9999999999998</v>
      </c>
      <c r="D28" s="13">
        <f>+B28+C28+7.4</f>
        <v>1865.6699999999998</v>
      </c>
      <c r="E28" s="13"/>
      <c r="F28" s="9">
        <f t="shared" si="0"/>
        <v>1581.3289466108718</v>
      </c>
      <c r="G28" s="13">
        <v>247.641053389128</v>
      </c>
      <c r="H28" s="9">
        <f t="shared" si="1"/>
        <v>1828.9699999999998</v>
      </c>
      <c r="I28" s="13">
        <v>1125.094381164522</v>
      </c>
      <c r="J28" s="10">
        <f>+I28/282.385</f>
        <v>3.984256887456919</v>
      </c>
      <c r="K28" s="14">
        <v>11.6575</v>
      </c>
    </row>
    <row r="29" spans="1:11" ht="11.25">
      <c r="A29" s="12">
        <v>2001</v>
      </c>
      <c r="B29" s="9">
        <v>36.7</v>
      </c>
      <c r="C29" s="13">
        <v>1791.687</v>
      </c>
      <c r="D29" s="13">
        <f>+B29+C29+31.1</f>
        <v>1859.4869999999999</v>
      </c>
      <c r="E29" s="13"/>
      <c r="F29" s="9">
        <f t="shared" si="0"/>
        <v>1454.7759767804998</v>
      </c>
      <c r="G29" s="13">
        <v>364.45102321950003</v>
      </c>
      <c r="H29" s="9">
        <f t="shared" si="1"/>
        <v>1819.2269999999999</v>
      </c>
      <c r="I29" s="13">
        <v>868.6899938917659</v>
      </c>
      <c r="J29" s="10">
        <f>+I29/285.309</f>
        <v>3.0447339337061425</v>
      </c>
      <c r="K29" s="14">
        <v>13.71</v>
      </c>
    </row>
    <row r="30" spans="1:11" ht="11.25">
      <c r="A30" s="12">
        <v>2002</v>
      </c>
      <c r="B30" s="9">
        <v>40.26</v>
      </c>
      <c r="C30" s="13">
        <v>1974.111</v>
      </c>
      <c r="D30" s="13">
        <f>+B30+C30+8.7</f>
        <v>2023.0710000000001</v>
      </c>
      <c r="E30" s="13"/>
      <c r="F30" s="9">
        <f t="shared" si="0"/>
        <v>1486.3524339807661</v>
      </c>
      <c r="G30" s="13">
        <v>511.452566019234</v>
      </c>
      <c r="H30" s="9">
        <f t="shared" si="1"/>
        <v>1997.805</v>
      </c>
      <c r="I30" s="13">
        <v>973.5902354223999</v>
      </c>
      <c r="J30" s="10">
        <f>+I30/288.105</f>
        <v>3.3792896180989564</v>
      </c>
      <c r="K30" s="14">
        <v>14.8</v>
      </c>
    </row>
    <row r="31" spans="1:11" ht="11.25">
      <c r="A31" s="12">
        <v>2003</v>
      </c>
      <c r="B31" s="9">
        <v>25.266</v>
      </c>
      <c r="C31" s="13">
        <v>1965.7079999999999</v>
      </c>
      <c r="D31" s="13">
        <f>+B31+C31+4.7</f>
        <v>1995.674</v>
      </c>
      <c r="E31" s="13"/>
      <c r="F31" s="9">
        <f t="shared" si="0"/>
        <v>1552.370887926174</v>
      </c>
      <c r="G31" s="13">
        <v>419.703112073826</v>
      </c>
      <c r="H31" s="9">
        <f t="shared" si="1"/>
        <v>1972.074</v>
      </c>
      <c r="I31" s="13">
        <v>1107.632677505232</v>
      </c>
      <c r="J31" s="10">
        <f>+I31/290.82</f>
        <v>3.808653729128781</v>
      </c>
      <c r="K31" s="14">
        <v>20.34</v>
      </c>
    </row>
    <row r="32" spans="1:11" ht="11.25">
      <c r="A32" s="12">
        <v>2004</v>
      </c>
      <c r="B32" s="9">
        <v>23.6</v>
      </c>
      <c r="C32" s="13">
        <v>1817.691</v>
      </c>
      <c r="D32" s="13">
        <f>+B32+C32+1</f>
        <v>1842.291</v>
      </c>
      <c r="E32" s="13"/>
      <c r="F32" s="9">
        <f t="shared" si="0"/>
        <v>1564.5685104409258</v>
      </c>
      <c r="G32" s="13">
        <v>255.378489559074</v>
      </c>
      <c r="H32" s="9">
        <f t="shared" si="1"/>
        <v>1819.947</v>
      </c>
      <c r="I32" s="13">
        <v>1163.2779549963097</v>
      </c>
      <c r="J32" s="10">
        <f>+I32/293.463</f>
        <v>3.9639680470666137</v>
      </c>
      <c r="K32" s="14">
        <v>19.74</v>
      </c>
    </row>
    <row r="33" spans="1:11" ht="11.25">
      <c r="A33" s="12">
        <v>2005</v>
      </c>
      <c r="B33" s="9">
        <v>22.344</v>
      </c>
      <c r="C33" s="13">
        <v>1812.5000000000002</v>
      </c>
      <c r="D33" s="13">
        <f>+B33+C33+1</f>
        <v>1835.8440000000003</v>
      </c>
      <c r="E33" s="13"/>
      <c r="F33" s="9">
        <f t="shared" si="0"/>
        <v>1517.6800654912884</v>
      </c>
      <c r="G33" s="13">
        <v>293.451934508712</v>
      </c>
      <c r="H33" s="9">
        <f t="shared" si="1"/>
        <v>1811.1320000000003</v>
      </c>
      <c r="I33" s="13">
        <v>1115.7740791812</v>
      </c>
      <c r="J33" s="10">
        <f>+I33/296.186</f>
        <v>3.767139835040144</v>
      </c>
      <c r="K33" s="14">
        <v>19.14</v>
      </c>
    </row>
    <row r="34" spans="1:11" ht="11.25">
      <c r="A34" s="12">
        <v>2006</v>
      </c>
      <c r="B34" s="9">
        <v>24.712</v>
      </c>
      <c r="C34" s="13">
        <v>1861.2999999999997</v>
      </c>
      <c r="D34" s="13">
        <f>+B34+C34+6.5</f>
        <v>1892.5119999999997</v>
      </c>
      <c r="E34" s="13"/>
      <c r="F34" s="9">
        <f t="shared" si="0"/>
        <v>1583.0093934412798</v>
      </c>
      <c r="G34" s="13">
        <v>274.90260655872</v>
      </c>
      <c r="H34" s="9">
        <f t="shared" si="1"/>
        <v>1857.9119999999998</v>
      </c>
      <c r="I34" s="13">
        <v>1160.452071375574</v>
      </c>
      <c r="J34" s="10">
        <f>+I34/298.996</f>
        <v>3.881162528514007</v>
      </c>
      <c r="K34" s="14">
        <v>18.74</v>
      </c>
    </row>
    <row r="35" spans="1:11" ht="11.25">
      <c r="A35" s="12">
        <v>2007</v>
      </c>
      <c r="B35" s="9">
        <v>34.6</v>
      </c>
      <c r="C35" s="13">
        <v>1788.939</v>
      </c>
      <c r="D35" s="13">
        <f>+B35+C35+7.5</f>
        <v>1831.039</v>
      </c>
      <c r="E35" s="13"/>
      <c r="F35" s="9">
        <f>+H35-G35</f>
        <v>1403.9663535529698</v>
      </c>
      <c r="G35" s="13">
        <v>388.19064644702996</v>
      </c>
      <c r="H35" s="9">
        <f t="shared" si="1"/>
        <v>1792.157</v>
      </c>
      <c r="I35" s="13">
        <v>889.4469951042677</v>
      </c>
      <c r="J35" s="10">
        <f>+I35/302.004</f>
        <v>2.945149716905298</v>
      </c>
      <c r="K35" s="14">
        <v>30.76</v>
      </c>
    </row>
    <row r="36" spans="1:11" ht="11.25">
      <c r="A36" s="12">
        <v>2008</v>
      </c>
      <c r="B36" s="9">
        <v>38.882</v>
      </c>
      <c r="C36" s="13">
        <v>1793.7999999999997</v>
      </c>
      <c r="D36" s="13">
        <f>+B36+C36+30.3</f>
        <v>1862.9819999999997</v>
      </c>
      <c r="E36" s="13"/>
      <c r="F36" s="9">
        <f>+H36-G36</f>
        <v>1648.1731067562139</v>
      </c>
      <c r="G36" s="13">
        <v>185.30589324378602</v>
      </c>
      <c r="H36" s="9">
        <f t="shared" si="1"/>
        <v>1833.4789999999998</v>
      </c>
      <c r="I36" s="13">
        <v>896.2608205958319</v>
      </c>
      <c r="J36" s="10">
        <f>+I36/304.798</f>
        <v>2.9405075512169763</v>
      </c>
      <c r="K36" s="14">
        <v>38.06</v>
      </c>
    </row>
    <row r="37" spans="1:11" ht="11.25">
      <c r="A37" s="12">
        <v>2009</v>
      </c>
      <c r="B37" s="9">
        <v>29.503</v>
      </c>
      <c r="C37" s="13">
        <v>1837.3</v>
      </c>
      <c r="D37" s="13">
        <f>+B37+C37+35.889</f>
        <v>1902.6919999999998</v>
      </c>
      <c r="E37" s="13"/>
      <c r="F37" s="9">
        <f>+H37-G37</f>
        <v>1710.1767598166616</v>
      </c>
      <c r="G37" s="13">
        <v>161.815240183338</v>
      </c>
      <c r="H37" s="9">
        <f t="shared" si="1"/>
        <v>1871.9919999999997</v>
      </c>
      <c r="I37" s="13">
        <v>211.574</v>
      </c>
      <c r="J37" s="10">
        <f>+I37/307.439</f>
        <v>0.6881820458692619</v>
      </c>
      <c r="K37" s="14">
        <v>27.52</v>
      </c>
    </row>
    <row r="38" spans="1:11" ht="11.25">
      <c r="A38" s="12">
        <v>2010</v>
      </c>
      <c r="B38" s="9">
        <v>30.7</v>
      </c>
      <c r="C38" s="13">
        <v>1859.34608</v>
      </c>
      <c r="D38" s="13">
        <f>+B38+C38+23.259</f>
        <v>1913.30508</v>
      </c>
      <c r="E38" s="13"/>
      <c r="F38" s="9">
        <f>+H38-G38</f>
        <v>1692.954839286318</v>
      </c>
      <c r="G38" s="13">
        <v>182.748240713682</v>
      </c>
      <c r="H38" s="9">
        <f t="shared" si="1"/>
        <v>1875.70308</v>
      </c>
      <c r="I38" s="13">
        <v>1050.034</v>
      </c>
      <c r="J38" s="10">
        <f>+I38/310.062</f>
        <v>3.3865291457837468</v>
      </c>
      <c r="K38" s="14">
        <v>35.3</v>
      </c>
    </row>
    <row r="39" spans="1:11" ht="11.25">
      <c r="A39" s="15" t="s">
        <v>21</v>
      </c>
      <c r="B39" s="16">
        <v>37.602</v>
      </c>
      <c r="C39" s="16">
        <v>2050.274648</v>
      </c>
      <c r="D39" s="16">
        <f>+B39+C39+28.791</f>
        <v>2116.667648</v>
      </c>
      <c r="E39" s="16"/>
      <c r="F39" s="17" t="s">
        <v>22</v>
      </c>
      <c r="G39" s="16">
        <v>132.19456951323002</v>
      </c>
      <c r="H39" s="17" t="s">
        <v>22</v>
      </c>
      <c r="I39" s="17" t="s">
        <v>22</v>
      </c>
      <c r="J39" s="18" t="s">
        <v>22</v>
      </c>
      <c r="K39" s="19">
        <v>53.4</v>
      </c>
    </row>
    <row r="40" ht="12.75" customHeight="1">
      <c r="A40" s="20" t="s">
        <v>23</v>
      </c>
    </row>
    <row r="41" ht="12.75" customHeight="1">
      <c r="A41" s="20" t="s">
        <v>24</v>
      </c>
    </row>
    <row r="42" ht="11.25">
      <c r="A42" s="20" t="s">
        <v>25</v>
      </c>
    </row>
  </sheetData>
  <sheetProtection/>
  <printOptions/>
  <pageMargins left="0.667" right="0.667" top="0.667" bottom="0.667" header="0" footer="0"/>
  <pageSetup firstPageNumber="77" useFirstPageNumber="1" fitToHeight="1" fitToWidth="1" horizontalDpi="300" verticalDpi="300" orientation="portrait" scale="93" r:id="rId1"/>
  <headerFooter alignWithMargins="0">
    <oddFooter>&amp;C&amp;P
Oil Crops Yearbook/OCS-2012/March 2012
Economic Research Service, USDA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ERS\USDA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table 44--Edible tallow:  Supply, disappearance, and price, U.S., 1980-2011</dc:title>
  <dc:subject>Agricultural Economic</dc:subject>
  <dc:creator>Mark Ash</dc:creator>
  <cp:keywords> table 44--Edible tallow:  Supply, disappearance, and price, U.S., 1980-2011</cp:keywords>
  <dc:description/>
  <cp:lastModifiedBy>Lenovo User</cp:lastModifiedBy>
  <dcterms:created xsi:type="dcterms:W3CDTF">2012-03-16T14:24:18Z</dcterms:created>
  <dcterms:modified xsi:type="dcterms:W3CDTF">2012-05-15T18:22:49Z</dcterms:modified>
  <cp:category>Soybean Yearbook table</cp:category>
  <cp:version/>
  <cp:contentType/>
  <cp:contentStatus/>
</cp:coreProperties>
</file>