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817" activeTab="0"/>
  </bookViews>
  <sheets>
    <sheet name="KDALL" sheetId="1" r:id="rId1"/>
    <sheet name="ToC" sheetId="2" r:id="rId2"/>
    <sheet name="FNS-$" sheetId="3" r:id="rId3"/>
    <sheet name="SNAP-$" sheetId="4" r:id="rId4"/>
    <sheet name="Schools" sheetId="5" r:id="rId5"/>
    <sheet name="NSLP-P" sheetId="6" r:id="rId6"/>
    <sheet name="NSLP-M" sheetId="7" r:id="rId7"/>
    <sheet name="NSLP-$" sheetId="8" r:id="rId8"/>
    <sheet name="SBP-P" sheetId="9" r:id="rId9"/>
    <sheet name="SBP-M" sheetId="10" r:id="rId10"/>
    <sheet name="SBP-$" sheetId="11" r:id="rId11"/>
    <sheet name="CCCDCH-S" sheetId="12" r:id="rId12"/>
    <sheet name="CCC-C" sheetId="13" r:id="rId13"/>
    <sheet name="CCCDCH-M1" sheetId="14" r:id="rId14"/>
    <sheet name="CCCDCH-M2" sheetId="15" r:id="rId15"/>
    <sheet name="CCCDCH-M3" sheetId="16" r:id="rId16"/>
    <sheet name="CCCDCH-M4" sheetId="17" r:id="rId17"/>
    <sheet name="CCCDCH-M5" sheetId="18" r:id="rId18"/>
    <sheet name="CCCDCH-$" sheetId="19" r:id="rId19"/>
    <sheet name="ADC-M" sheetId="20" r:id="rId20"/>
    <sheet name="ADC-$" sheetId="21" r:id="rId21"/>
    <sheet name="CACFP-T" sheetId="22" r:id="rId22"/>
    <sheet name="SFSP-PM" sheetId="23" r:id="rId23"/>
    <sheet name="SFSP-$" sheetId="24" r:id="rId24"/>
    <sheet name="CN-$" sheetId="25" r:id="rId25"/>
    <sheet name="CNFNS-T$" sheetId="26" r:id="rId26"/>
    <sheet name="SMP-M" sheetId="27" r:id="rId27"/>
    <sheet name="SMP-T" sheetId="28" r:id="rId28"/>
    <sheet name="WIC" sheetId="29" r:id="rId29"/>
    <sheet name="CSFP" sheetId="30" r:id="rId30"/>
    <sheet name="FDPIR" sheetId="31" r:id="rId31"/>
    <sheet name="COM-E1" sheetId="32" r:id="rId32"/>
    <sheet name="COM-E2" sheetId="33" r:id="rId33"/>
    <sheet name="COM-ET" sheetId="34" r:id="rId34"/>
    <sheet name="COM-X1" sheetId="35" r:id="rId35"/>
    <sheet name="COM-X2" sheetId="36" r:id="rId36"/>
    <sheet name="COM-T" sheetId="37" r:id="rId37"/>
    <sheet name="USDA-$1" sheetId="38" r:id="rId38"/>
    <sheet name="USDA-$2" sheetId="39" r:id="rId39"/>
    <sheet name="USDA-$3" sheetId="40" r:id="rId40"/>
    <sheet name="ARRA-$" sheetId="41" r:id="rId41"/>
  </sheets>
  <definedNames/>
  <calcPr fullCalcOnLoad="1"/>
</workbook>
</file>

<file path=xl/sharedStrings.xml><?xml version="1.0" encoding="utf-8"?>
<sst xmlns="http://schemas.openxmlformats.org/spreadsheetml/2006/main" count="5310" uniqueCount="402">
  <si>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Healthy Hunger Free Kids Act Administration (CN-HHFKA-ADM),  CN Farm to School Planning (CN-F2S-PLAN), administrative and computer support.</t>
  </si>
  <si>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</si>
  <si>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</si>
  <si>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</si>
  <si>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</si>
  <si>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</si>
  <si>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</si>
  <si>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</si>
  <si>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</si>
  <si>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</si>
  <si>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</si>
  <si>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</si>
  <si>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</si>
  <si>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</si>
  <si>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</si>
  <si>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</si>
  <si>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</si>
  <si>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</si>
  <si>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</si>
  <si>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</si>
  <si>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</si>
  <si>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</si>
  <si>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</si>
  <si>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</si>
  <si>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</si>
  <si>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</si>
  <si>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</si>
  <si>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</si>
  <si>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</si>
  <si>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</si>
  <si>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</si>
  <si>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</si>
  <si>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</si>
  <si>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</si>
  <si>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</si>
  <si>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</si>
  <si>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</si>
  <si>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</si>
  <si>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</si>
  <si>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</si>
  <si>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</si>
  <si>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</si>
  <si>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</si>
  <si>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</si>
  <si>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</si>
  <si>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</si>
  <si>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</si>
  <si>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</si>
  <si>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</si>
  <si>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</si>
  <si>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</si>
  <si>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</si>
  <si>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</si>
  <si>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</si>
  <si>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</si>
  <si>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</si>
  <si>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</si>
  <si>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</si>
  <si>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</si>
  <si>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</si>
  <si>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</si>
  <si>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</si>
  <si>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</si>
  <si>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</si>
  <si>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</si>
  <si>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</si>
  <si>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</si>
  <si>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</si>
  <si>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</si>
  <si>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</si>
  <si>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</si>
  <si>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</si>
  <si>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</si>
  <si>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</si>
  <si>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</si>
  <si>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</si>
  <si>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</si>
  <si>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</si>
  <si>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</si>
  <si>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</si>
  <si>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</si>
  <si>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</si>
  <si>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</si>
  <si>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</si>
  <si>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</si>
  <si>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</si>
  <si>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</si>
  <si>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</si>
  <si>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</si>
  <si>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</si>
  <si>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</si>
  <si>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</si>
  <si>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</si>
  <si>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</si>
  <si>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</si>
  <si>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</si>
  <si>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</si>
  <si>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</si>
  <si>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</si>
  <si>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</si>
  <si>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</si>
  <si>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</si>
  <si>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</si>
  <si>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</si>
  <si>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</si>
  <si>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</si>
  <si>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</si>
  <si>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</si>
  <si>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</si>
  <si>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</si>
  <si>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</si>
  <si>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</si>
  <si>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</si>
  <si>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</si>
  <si>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</si>
  <si>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</si>
  <si>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</si>
  <si>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</si>
  <si>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</si>
  <si>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</si>
  <si>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</si>
  <si>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</si>
  <si>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</si>
  <si>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</si>
  <si>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</si>
  <si>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</si>
  <si>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</si>
  <si>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</si>
  <si>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</si>
  <si>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</si>
  <si>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</si>
  <si>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</si>
  <si>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</si>
  <si>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</si>
  <si>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</si>
  <si>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</si>
  <si>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</si>
  <si>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</si>
  <si>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</si>
  <si>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</si>
  <si>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</si>
  <si>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</si>
  <si>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</si>
  <si>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</si>
  <si>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</si>
  <si>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</si>
  <si>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</si>
  <si>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</si>
  <si>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</si>
  <si>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</si>
  <si>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</si>
  <si>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</si>
  <si>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</si>
  <si>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</si>
  <si>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</si>
  <si>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</si>
  <si>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</si>
  <si>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</si>
  <si>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</si>
  <si>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</si>
  <si>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</si>
  <si>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</si>
  <si>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</si>
  <si>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</si>
  <si>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</si>
  <si>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</si>
  <si>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</si>
  <si>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</si>
  <si>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</si>
  <si>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</si>
  <si>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</si>
  <si>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</si>
  <si>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</si>
  <si>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</si>
  <si>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</si>
  <si>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</si>
  <si>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</si>
  <si>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</si>
  <si>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</si>
  <si>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</si>
  <si>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</si>
  <si>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</si>
  <si>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</si>
  <si>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</si>
  <si>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</si>
  <si>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</si>
  <si>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</si>
  <si>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</si>
  <si>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</si>
  <si>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</si>
  <si>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</si>
  <si>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</si>
  <si>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</si>
  <si>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</si>
  <si>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</si>
  <si>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</si>
  <si>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</si>
  <si>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</si>
  <si>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</si>
  <si>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</si>
  <si>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</si>
  <si>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</si>
  <si>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</si>
  <si>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</si>
  <si>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</si>
  <si>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</si>
  <si>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</si>
  <si>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</si>
  <si>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</si>
  <si>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</si>
  <si>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</si>
  <si>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</si>
  <si>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</si>
  <si>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</si>
  <si>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</si>
  <si>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</si>
  <si>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</si>
  <si>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</si>
  <si>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</si>
  <si>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</si>
  <si>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</si>
  <si>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</si>
  <si>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</si>
  <si>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</si>
  <si>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</si>
  <si>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</si>
  <si>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</si>
  <si>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</si>
  <si>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</si>
  <si>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</si>
  <si>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</si>
  <si>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</si>
  <si>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</si>
  <si>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</si>
  <si>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</si>
  <si>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</si>
  <si>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</si>
  <si>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</si>
  <si>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</si>
  <si>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</si>
  <si>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</si>
  <si>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</si>
  <si>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</si>
  <si>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</si>
  <si>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</si>
  <si>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</si>
  <si>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</si>
  <si>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</si>
  <si>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</si>
  <si>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</si>
  <si>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</si>
  <si>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</si>
  <si>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</si>
  <si>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</si>
  <si>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</si>
  <si>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</si>
  <si>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</si>
  <si>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</si>
  <si>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</si>
  <si>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</si>
  <si>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</si>
  <si>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</si>
  <si>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</si>
  <si>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</si>
  <si>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</si>
  <si>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</si>
  <si>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</si>
  <si>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</si>
  <si>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</si>
  <si>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</si>
  <si>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</si>
  <si>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</si>
  <si>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</si>
  <si>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</si>
  <si>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</si>
  <si>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</si>
  <si>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</si>
  <si>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</si>
  <si>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</si>
  <si>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</si>
  <si>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</si>
  <si>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</si>
  <si>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</si>
  <si>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</si>
  <si>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</si>
  <si>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</si>
  <si>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</si>
  <si>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</si>
  <si>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</si>
  <si>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</si>
  <si>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</si>
  <si>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</si>
  <si>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</si>
  <si>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</si>
  <si>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</si>
  <si>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</si>
  <si>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</si>
  <si>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</si>
  <si>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</si>
  <si>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</si>
  <si>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</si>
  <si>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</si>
  <si>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</si>
  <si>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</si>
  <si>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</si>
  <si>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</si>
  <si>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</si>
  <si>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</si>
  <si>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</si>
  <si>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</si>
  <si>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</si>
  <si>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</si>
  <si>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</si>
  <si>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</si>
  <si>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</si>
  <si>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</si>
  <si>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</si>
  <si>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</si>
  <si>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</si>
  <si>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</si>
  <si>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</si>
  <si>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</si>
  <si>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</si>
  <si>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</si>
  <si>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</si>
  <si>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</si>
  <si>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</si>
  <si>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</si>
  <si>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</si>
  <si>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</si>
  <si>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</si>
  <si>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</si>
  <si>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</si>
  <si>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</si>
  <si>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</si>
  <si>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</si>
  <si>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</si>
  <si>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</si>
  <si>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</si>
  <si>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</si>
  <si>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</si>
  <si>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</si>
  <si>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</si>
  <si>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</si>
  <si>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</si>
  <si>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</si>
  <si>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</si>
  <si>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</si>
  <si>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</si>
  <si>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</si>
  <si>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</si>
  <si>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</si>
  <si>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</si>
  <si>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</si>
  <si>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</si>
  <si>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</si>
  <si>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</si>
  <si>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</si>
  <si>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</si>
  <si>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</si>
  <si>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</si>
  <si>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</si>
  <si>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</si>
  <si>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</si>
  <si>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</si>
  <si>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</si>
  <si>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 xml:space="preserve">Total </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</si>
  <si>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</si>
  <si>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</si>
  <si>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</si>
  <si>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</si>
  <si>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</si>
  <si>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</si>
  <si>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</si>
  <si>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</si>
  <si>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</si>
  <si>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</si>
  <si>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Other Costs 5/</t>
  </si>
  <si>
    <t>Nutrition Education 4/</t>
  </si>
  <si>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</si>
  <si>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</si>
  <si>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t>1. FNS-388 data. Totals are averaged.
2. FNS-388/250 data for FY 1992 and FNS-388/46 for FY 1993 and beyond.  Starting April 2009, ARRA SNAP Issuance was 15.27% of total issuance in FY 2009; 16.38% of total issuance in FY 2010; 16.55% of total issuance in FY 2011; 10.95% of total issuance in FY 2012; 7.79% of total issuance in FY 2013.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</si>
  <si>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7.79% of total issuance in FY 2013.
3. Reported on SF-269 (FS) FY 2009 &amp; FY 2010.
4. Reported on SF-425 as follows by source year and Program:
FY 2009: RA-WIC-FOOD, RA-WIC-EBT, RA-WIC-SAM, RA-CN-NSLP
FY 2010: RA-WIC-EBT, RA-WIC-MISC, RA-WIC-SAM, RA-CN-NSLP.
5. Reported from FNS-667 in FY 2009 and FY 2010.</t>
  </si>
  <si>
    <t>Perf. Based 3/</t>
  </si>
  <si>
    <t>Total Cash 4/</t>
  </si>
  <si>
    <t>Comm. &amp; Cash-In-Lieu (Entitlement) 5/</t>
  </si>
  <si>
    <t>1. General assistance for all meals served, including full-price (paid).
2. School districts receive additional Section 4 reimbursements when they serve 60% or more of the children free or reduced meals.                                                                                                                   3. Beginning October 1, 2012, school districts receive an additional 6 cents per meal reimbursement when they meet meal pattern requirements under the Healthy Hunger Free Kids Act of 2010.
4. Based on earnings (meals x reimbursement rates). Includes earnings for Section 4, Section 11, and meal supplements served under Section 17A.
5. Based on FNS-155/PCIMS/WBSCM data plus Kansas cash-in-lieu (earnings).</t>
  </si>
  <si>
    <t xml:space="preserve">1. Year totals are sums of average monthly figures of substates which may not match average of monthly totals.  
2. Beginning FY 2013 the WIC Other Cost column 2/ will reflect the actual outlays and unliquidated obligations for all WIC multi-year grants that are reported on the SF-425.  Previously the WIC Other Costs reflected outlays and unliquidated obligations for General Infrastructure and EBT grants and the appropriation levels for all other WIC multi-year programs.  The September number will continue to change until all multi-year grants of that source year are closed out.             
 FY 2012 WIC Other Costs include:  Infrastructure/EBT grants ($3.4M), BFPC ($60M), State MIS ($5M), Program Evaluation &amp; Monitoring ($14.7M), and Federal Administration &amp; Oversight ($10.8M).  Also includes Farmers Market total federal outlays and unliquidated obligations.  Farmers Market costs for current fiscal year are not reported until February of the following fiscal year.    FY 2013 WIC Other Costs will be provided in September 2013 keydata.    
3.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</si>
  <si>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U.S. Summary,  FY 2012 - FY 2013</t>
  </si>
  <si>
    <t>Generated from National Data Bank Version 8.2 PRELOAD on 01/04/2013</t>
  </si>
  <si>
    <t>October 2012</t>
  </si>
  <si>
    <t>National Data Bank Version 8.2 PRELOAD - U.S. Summary</t>
  </si>
  <si>
    <t>01/04/2013</t>
  </si>
  <si>
    <t>FY 2012</t>
  </si>
  <si>
    <t>--</t>
  </si>
  <si>
    <t>Total 1 Months</t>
  </si>
  <si>
    <t>National Data Bank Version 8.2 PRELOAD -U.S. Summary</t>
  </si>
  <si>
    <t>Nutrition Services and Administration (NSA)</t>
  </si>
  <si>
    <t>NSA</t>
  </si>
  <si>
    <t>Food Cost</t>
  </si>
  <si>
    <t>Other Costs 2/</t>
  </si>
  <si>
    <t>Food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</si>
</sst>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s>
  <fonts count="38">
    <font>
      <sz val="10"/>
      <name val="Arial"/>
      <family val="0"/>
    </font>
    <font>
      <u val="single"/>
      <sz val="10"/>
      <color indexed="39"/>
      <name val="Arial"/>
      <family val="0"/>
    </font>
    <font>
      <u val="single"/>
      <sz val="10"/>
      <color indexed="36"/>
      <name val="Arial"/>
      <family val="0"/>
    </font>
    <font>
      <sz val="8"/>
      <name val="Arial"/>
      <family val="0"/>
    </font>
    <font>
      <b/>
      <sz val="8"/>
      <name val="Arial"/>
      <family val="0"/>
    </font>
    <font>
      <sz val="11"/>
      <color indexed="8"/>
      <name val="Calibri"/>
      <family val="0"/>
    </font>
    <font>
      <sz val="11"/>
      <color indexed="9"/>
      <name val="Calibri"/>
      <family val="0"/>
    </font>
    <font>
      <sz val="11"/>
      <color indexed="36"/>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1"/>
      <color theme="1"/>
      <name val="Calibri"/>
      <family val="0"/>
    </font>
    <font>
      <sz val="11"/>
      <color theme="0"/>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22" fillId="2" borderId="0" applyNumberFormat="0" applyBorder="0">
      <alignment/>
      <protection/>
    </xf>
    <xf numFmtId="0" fontId="22" fillId="3" borderId="0" applyNumberFormat="0" applyBorder="0">
      <alignment/>
      <protection/>
    </xf>
    <xf numFmtId="0" fontId="22" fillId="4" borderId="0" applyNumberFormat="0" applyBorder="0">
      <alignment/>
      <protection/>
    </xf>
    <xf numFmtId="0" fontId="22" fillId="5" borderId="0" applyNumberFormat="0" applyBorder="0">
      <alignment/>
      <protection/>
    </xf>
    <xf numFmtId="0" fontId="22" fillId="6" borderId="0" applyNumberFormat="0" applyBorder="0">
      <alignment/>
      <protection/>
    </xf>
    <xf numFmtId="0" fontId="22" fillId="7" borderId="0" applyNumberFormat="0" applyBorder="0">
      <alignment/>
      <protection/>
    </xf>
    <xf numFmtId="0" fontId="22" fillId="8" borderId="0" applyNumberFormat="0" applyBorder="0">
      <alignment/>
      <protection/>
    </xf>
    <xf numFmtId="0" fontId="22" fillId="9" borderId="0" applyNumberFormat="0" applyBorder="0">
      <alignment/>
      <protection/>
    </xf>
    <xf numFmtId="0" fontId="22" fillId="10" borderId="0" applyNumberFormat="0" applyBorder="0">
      <alignment/>
      <protection/>
    </xf>
    <xf numFmtId="0" fontId="22" fillId="11" borderId="0" applyNumberFormat="0" applyBorder="0">
      <alignment/>
      <protection/>
    </xf>
    <xf numFmtId="0" fontId="22" fillId="12" borderId="0" applyNumberFormat="0" applyBorder="0">
      <alignment/>
      <protection/>
    </xf>
    <xf numFmtId="0" fontId="22" fillId="13" borderId="0" applyNumberFormat="0" applyBorder="0">
      <alignment/>
      <protection/>
    </xf>
    <xf numFmtId="0" fontId="23" fillId="14" borderId="0" applyNumberFormat="0" applyBorder="0">
      <alignment/>
      <protection/>
    </xf>
    <xf numFmtId="0" fontId="23" fillId="15" borderId="0" applyNumberFormat="0" applyBorder="0">
      <alignment/>
      <protection/>
    </xf>
    <xf numFmtId="0" fontId="23" fillId="10" borderId="0" applyNumberFormat="0" applyBorder="0">
      <alignment/>
      <protection/>
    </xf>
    <xf numFmtId="0" fontId="23" fillId="16" borderId="0" applyNumberFormat="0" applyBorder="0">
      <alignment/>
      <protection/>
    </xf>
    <xf numFmtId="0" fontId="23" fillId="17" borderId="0" applyNumberFormat="0" applyBorder="0">
      <alignment/>
      <protection/>
    </xf>
    <xf numFmtId="0" fontId="23" fillId="18" borderId="0" applyNumberFormat="0" applyBorder="0">
      <alignment/>
      <protection/>
    </xf>
    <xf numFmtId="0" fontId="23" fillId="19" borderId="0" applyNumberFormat="0" applyBorder="0">
      <alignment/>
      <protection/>
    </xf>
    <xf numFmtId="0" fontId="23" fillId="20" borderId="0" applyNumberFormat="0" applyBorder="0">
      <alignment/>
      <protection/>
    </xf>
    <xf numFmtId="0" fontId="23" fillId="21" borderId="0" applyNumberFormat="0" applyBorder="0">
      <alignment/>
      <protection/>
    </xf>
    <xf numFmtId="0" fontId="23" fillId="22" borderId="0" applyNumberFormat="0" applyBorder="0">
      <alignment/>
      <protection/>
    </xf>
    <xf numFmtId="0" fontId="23" fillId="23" borderId="0" applyNumberFormat="0" applyBorder="0">
      <alignment/>
      <protection/>
    </xf>
    <xf numFmtId="0" fontId="23" fillId="24" borderId="0" applyNumberFormat="0" applyBorder="0">
      <alignment/>
      <protection/>
    </xf>
    <xf numFmtId="0" fontId="7" fillId="25" borderId="0" applyNumberFormat="0" applyBorder="0">
      <alignment/>
      <protection/>
    </xf>
    <xf numFmtId="0" fontId="24" fillId="26" borderId="1" applyNumberFormat="0">
      <alignment/>
      <protection/>
    </xf>
    <xf numFmtId="0" fontId="25" fillId="27" borderId="2" applyNumberFormat="0">
      <alignment/>
      <protection/>
    </xf>
    <xf numFmtId="43" fontId="0" fillId="0" borderId="0" applyBorder="0">
      <alignment/>
      <protection/>
    </xf>
    <xf numFmtId="41" fontId="0" fillId="0" borderId="0" applyBorder="0">
      <alignment/>
      <protection/>
    </xf>
    <xf numFmtId="44" fontId="0" fillId="0" borderId="0" applyBorder="0">
      <alignment/>
      <protection/>
    </xf>
    <xf numFmtId="42" fontId="0" fillId="0" borderId="0" applyBorder="0">
      <alignment/>
      <protection/>
    </xf>
    <xf numFmtId="0" fontId="26" fillId="0" borderId="0" applyNumberFormat="0" applyBorder="0">
      <alignment/>
      <protection/>
    </xf>
    <xf numFmtId="0" fontId="2" fillId="0" borderId="0" applyNumberFormat="0" applyBorder="0" applyAlignment="0" applyProtection="0"/>
    <xf numFmtId="0" fontId="27" fillId="28" borderId="0" applyNumberFormat="0" applyBorder="0">
      <alignment/>
      <protection/>
    </xf>
    <xf numFmtId="0" fontId="28" fillId="0" borderId="3" applyNumberFormat="0">
      <alignment/>
      <protection/>
    </xf>
    <xf numFmtId="0" fontId="29" fillId="0" borderId="4" applyNumberFormat="0">
      <alignment/>
      <protection/>
    </xf>
    <xf numFmtId="0" fontId="30" fillId="0" borderId="5" applyNumberFormat="0">
      <alignment/>
      <protection/>
    </xf>
    <xf numFmtId="0" fontId="30" fillId="0" borderId="0" applyNumberFormat="0" applyBorder="0">
      <alignment/>
      <protection/>
    </xf>
    <xf numFmtId="0" fontId="1" fillId="0" borderId="0" applyNumberFormat="0" applyBorder="0" applyAlignment="0" applyProtection="0"/>
    <xf numFmtId="0" fontId="31" fillId="29" borderId="1" applyNumberFormat="0">
      <alignment/>
      <protection/>
    </xf>
    <xf numFmtId="0" fontId="32" fillId="0" borderId="6" applyNumberFormat="0">
      <alignment/>
      <protection/>
    </xf>
    <xf numFmtId="0" fontId="33" fillId="30" borderId="0" applyNumberFormat="0" applyBorder="0">
      <alignment/>
      <protection/>
    </xf>
    <xf numFmtId="0" fontId="0" fillId="0" borderId="0">
      <alignment/>
      <protection/>
    </xf>
    <xf numFmtId="0" fontId="0" fillId="31" borderId="7" applyNumberFormat="0">
      <alignment/>
      <protection/>
    </xf>
    <xf numFmtId="0" fontId="34" fillId="26" borderId="8" applyNumberFormat="0">
      <alignment/>
      <protection/>
    </xf>
    <xf numFmtId="9" fontId="0" fillId="0" borderId="0" applyBorder="0">
      <alignment/>
      <protection/>
    </xf>
    <xf numFmtId="0" fontId="35" fillId="0" borderId="0" applyNumberFormat="0" applyBorder="0">
      <alignment/>
      <protection/>
    </xf>
    <xf numFmtId="0" fontId="36" fillId="0" borderId="9" applyNumberFormat="0">
      <alignment/>
      <protection/>
    </xf>
    <xf numFmtId="0" fontId="37" fillId="0" borderId="0" applyNumberFormat="0" applyBorder="0">
      <alignment/>
      <protection/>
    </xf>
  </cellStyleXfs>
  <cellXfs count="64">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xf>
    <xf numFmtId="0" fontId="4"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3" fillId="0" borderId="1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0" xfId="0" applyNumberFormat="1" applyFont="1" applyAlignment="1">
      <alignment horizontal="right"/>
    </xf>
    <xf numFmtId="0" fontId="4" fillId="0" borderId="13" xfId="0" applyFont="1" applyBorder="1" applyAlignment="1">
      <alignment horizontal="left"/>
    </xf>
    <xf numFmtId="3" fontId="4" fillId="0" borderId="13" xfId="0" applyNumberFormat="1" applyFont="1" applyBorder="1" applyAlignment="1">
      <alignment horizontal="right"/>
    </xf>
    <xf numFmtId="0" fontId="4" fillId="0" borderId="10" xfId="0" applyFont="1" applyBorder="1" applyAlignment="1">
      <alignment horizontal="left"/>
    </xf>
    <xf numFmtId="3" fontId="4" fillId="0" borderId="10" xfId="0" applyNumberFormat="1" applyFont="1" applyBorder="1" applyAlignment="1">
      <alignment horizontal="right"/>
    </xf>
    <xf numFmtId="4" fontId="3" fillId="0" borderId="0" xfId="0" applyNumberFormat="1" applyFont="1" applyAlignment="1">
      <alignment horizontal="right"/>
    </xf>
    <xf numFmtId="4" fontId="4" fillId="0" borderId="13" xfId="0" applyNumberFormat="1" applyFont="1" applyBorder="1" applyAlignment="1">
      <alignment horizontal="right"/>
    </xf>
    <xf numFmtId="4" fontId="4" fillId="0" borderId="10" xfId="0" applyNumberFormat="1" applyFont="1" applyBorder="1" applyAlignment="1">
      <alignment horizontal="right"/>
    </xf>
    <xf numFmtId="168" fontId="3" fillId="0" borderId="0" xfId="0" applyNumberFormat="1" applyFont="1" applyAlignment="1">
      <alignment horizontal="right"/>
    </xf>
    <xf numFmtId="3" fontId="3" fillId="0" borderId="10" xfId="0" applyNumberFormat="1" applyFont="1" applyBorder="1" applyAlignment="1">
      <alignment horizontal="left"/>
    </xf>
    <xf numFmtId="3" fontId="3" fillId="0" borderId="10" xfId="0" applyNumberFormat="1" applyFont="1" applyBorder="1" applyAlignment="1">
      <alignment horizontal="right"/>
    </xf>
    <xf numFmtId="168" fontId="4" fillId="0" borderId="13" xfId="0" applyNumberFormat="1" applyFont="1" applyBorder="1" applyAlignment="1">
      <alignment horizontal="right"/>
    </xf>
    <xf numFmtId="168" fontId="4" fillId="0" borderId="10" xfId="0" applyNumberFormat="1" applyFont="1" applyBorder="1" applyAlignment="1">
      <alignment horizontal="right"/>
    </xf>
    <xf numFmtId="168" fontId="3" fillId="0" borderId="10" xfId="0" applyNumberFormat="1" applyFont="1" applyBorder="1" applyAlignment="1">
      <alignment horizontal="right"/>
    </xf>
    <xf numFmtId="0" fontId="3" fillId="0" borderId="0" xfId="0" applyFont="1" applyBorder="1" applyAlignment="1">
      <alignment/>
    </xf>
    <xf numFmtId="0" fontId="4" fillId="0" borderId="0" xfId="0" applyFont="1" applyAlignment="1">
      <alignment/>
    </xf>
    <xf numFmtId="3" fontId="3" fillId="0" borderId="13" xfId="0" applyNumberFormat="1" applyFont="1" applyBorder="1" applyAlignment="1">
      <alignment horizontal="right"/>
    </xf>
    <xf numFmtId="0" fontId="0" fillId="0" borderId="0" xfId="0" applyFill="1" applyAlignment="1">
      <alignment/>
    </xf>
    <xf numFmtId="0" fontId="0" fillId="0" borderId="0" xfId="0" applyFont="1" applyAlignment="1">
      <alignment/>
    </xf>
    <xf numFmtId="0" fontId="3" fillId="0" borderId="0" xfId="0" applyFont="1" applyBorder="1" applyAlignment="1">
      <alignment horizontal="left"/>
    </xf>
    <xf numFmtId="0" fontId="0" fillId="0" borderId="0" xfId="57" applyNumberFormat="1" applyFont="1" applyFill="1" applyBorder="1" applyAlignment="1">
      <alignment wrapText="1"/>
      <protection/>
    </xf>
    <xf numFmtId="0" fontId="3" fillId="0" borderId="0" xfId="0" applyFont="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0" xfId="0" applyNumberFormat="1" applyFont="1" applyAlignment="1">
      <alignment horizontal="left" vertical="top" wrapText="1"/>
    </xf>
    <xf numFmtId="0" fontId="3" fillId="0" borderId="0" xfId="0" applyFont="1" applyAlignment="1">
      <alignmen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3" fillId="0" borderId="0" xfId="0" applyFont="1" applyAlignment="1">
      <alignment horizontal="left" vertical="top" wrapText="1"/>
    </xf>
    <xf numFmtId="0" fontId="0" fillId="0" borderId="15" xfId="0"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Alignment="1">
      <alignment/>
    </xf>
    <xf numFmtId="0" fontId="0" fillId="0" borderId="0" xfId="0" applyAlignment="1">
      <alignment/>
    </xf>
    <xf numFmtId="0" fontId="3" fillId="0" borderId="0" xfId="57" applyNumberFormat="1" applyFont="1" applyFill="1" applyBorder="1" applyAlignment="1">
      <alignment horizontal="left" vertical="top" wrapText="1"/>
      <protection/>
    </xf>
    <xf numFmtId="0" fontId="0" fillId="0" borderId="0" xfId="0"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xf>
    <xf numFmtId="0" fontId="4" fillId="0" borderId="12"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tabSelected="1" zoomScalePageLayoutView="0" workbookViewId="0" topLeftCell="A1">
      <selection activeCell="A1" sqref="A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32" t="s">
        <v>1</v>
      </c>
      <c r="B3" s="32"/>
      <c r="C3" s="32"/>
    </row>
    <row r="4" spans="1:3" ht="12" customHeight="1">
      <c r="A4" s="32" t="s">
        <v>2</v>
      </c>
      <c r="B4" s="32"/>
      <c r="C4" s="32"/>
    </row>
    <row r="5" ht="24" customHeight="1"/>
    <row r="6" ht="24" customHeight="1"/>
    <row r="7" ht="24" customHeight="1"/>
    <row r="8" spans="1:3" ht="24" customHeight="1">
      <c r="A8" s="32" t="s">
        <v>388</v>
      </c>
      <c r="B8" s="32"/>
      <c r="C8" s="32"/>
    </row>
    <row r="9" spans="1:3" ht="24" customHeight="1">
      <c r="A9" s="32" t="s">
        <v>389</v>
      </c>
      <c r="B9" s="32"/>
      <c r="C9" s="32"/>
    </row>
    <row r="10" spans="1:3" ht="24" customHeight="1">
      <c r="A10" s="32" t="s">
        <v>390</v>
      </c>
      <c r="B10" s="32"/>
      <c r="C10" s="32"/>
    </row>
    <row r="11" ht="24" customHeight="1"/>
    <row r="12" ht="24" customHeight="1"/>
    <row r="13" spans="1:3" ht="24" customHeight="1">
      <c r="A13" s="32" t="s">
        <v>3</v>
      </c>
      <c r="B13" s="32"/>
      <c r="C13" s="32"/>
    </row>
    <row r="14" spans="1:3" ht="24" customHeight="1">
      <c r="A14" s="32" t="s">
        <v>4</v>
      </c>
      <c r="B14" s="32"/>
      <c r="C14" s="32"/>
    </row>
    <row r="15" spans="1:3" ht="24" customHeight="1">
      <c r="A15" s="32" t="s">
        <v>5</v>
      </c>
      <c r="B15" s="32"/>
      <c r="C15" s="32"/>
    </row>
    <row r="16" spans="1:3" ht="24" customHeight="1">
      <c r="A16" s="32" t="s">
        <v>6</v>
      </c>
      <c r="B16" s="32"/>
      <c r="C16" s="32"/>
    </row>
    <row r="17" spans="1:3" ht="24" customHeight="1">
      <c r="A17" s="32" t="s">
        <v>7</v>
      </c>
      <c r="B17" s="32"/>
      <c r="C17" s="32"/>
    </row>
    <row r="18" ht="12" customHeight="1"/>
    <row r="19" ht="12" customHeight="1"/>
    <row r="20" spans="1:3" ht="7.5" customHeight="1">
      <c r="A20" s="33"/>
      <c r="B20" s="33"/>
      <c r="C20" s="33"/>
    </row>
    <row r="21" spans="1:2" ht="12" customHeight="1">
      <c r="A21" s="2" t="s">
        <v>8</v>
      </c>
      <c r="B21" s="3" t="s">
        <v>9</v>
      </c>
    </row>
    <row r="22" spans="1:2" ht="12" customHeight="1">
      <c r="A22" s="1"/>
      <c r="B22" s="3" t="s">
        <v>10</v>
      </c>
    </row>
    <row r="23" spans="1:2" ht="18" customHeight="1">
      <c r="A23" s="1"/>
      <c r="B23" s="3" t="s">
        <v>11</v>
      </c>
    </row>
    <row r="24" spans="1:2" ht="12" customHeight="1">
      <c r="A24" s="1"/>
      <c r="B24" s="3" t="s">
        <v>12</v>
      </c>
    </row>
    <row r="25" spans="1:3" ht="7.5" customHeight="1">
      <c r="A25" s="34"/>
      <c r="B25" s="34"/>
      <c r="C25" s="34"/>
    </row>
  </sheetData>
  <sheetProtection/>
  <mergeCells count="12">
    <mergeCell ref="A20:C20"/>
    <mergeCell ref="A25:C25"/>
    <mergeCell ref="A10:C10"/>
    <mergeCell ref="A13:C13"/>
    <mergeCell ref="A14:C14"/>
    <mergeCell ref="A15:C15"/>
    <mergeCell ref="A16:C16"/>
    <mergeCell ref="A17:C17"/>
    <mergeCell ref="A3:C3"/>
    <mergeCell ref="A4:C4"/>
    <mergeCell ref="A8:C8"/>
    <mergeCell ref="A9:C9"/>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96</v>
      </c>
      <c r="B2" s="43"/>
      <c r="C2" s="43"/>
      <c r="D2" s="43"/>
      <c r="E2" s="43"/>
      <c r="F2" s="43"/>
      <c r="G2" s="43"/>
      <c r="H2" s="43"/>
      <c r="I2" s="1"/>
    </row>
    <row r="3" spans="1:9" ht="24" customHeight="1">
      <c r="A3" s="45" t="s">
        <v>53</v>
      </c>
      <c r="B3" s="47" t="s">
        <v>97</v>
      </c>
      <c r="C3" s="53"/>
      <c r="D3" s="48"/>
      <c r="E3" s="47" t="s">
        <v>98</v>
      </c>
      <c r="F3" s="53"/>
      <c r="G3" s="48"/>
      <c r="H3" s="37" t="s">
        <v>218</v>
      </c>
      <c r="I3" s="39" t="s">
        <v>219</v>
      </c>
    </row>
    <row r="4" spans="1:9" ht="24" customHeight="1">
      <c r="A4" s="46"/>
      <c r="B4" s="10" t="s">
        <v>82</v>
      </c>
      <c r="C4" s="10" t="s">
        <v>83</v>
      </c>
      <c r="D4" s="10" t="s">
        <v>99</v>
      </c>
      <c r="E4" s="10" t="s">
        <v>82</v>
      </c>
      <c r="F4" s="10" t="s">
        <v>83</v>
      </c>
      <c r="G4" s="10" t="s">
        <v>99</v>
      </c>
      <c r="H4" s="38"/>
      <c r="I4" s="40"/>
    </row>
    <row r="5" spans="1:9" ht="12" customHeight="1">
      <c r="A5" s="1"/>
      <c r="B5" s="33" t="str">
        <f>REPT("-",90)&amp;" Number "&amp;REPT("-",90)</f>
        <v>------------------------------------------------------------------------------------------ Number ------------------------------------------------------------------------------------------</v>
      </c>
      <c r="C5" s="33"/>
      <c r="D5" s="33"/>
      <c r="E5" s="33"/>
      <c r="F5" s="33"/>
      <c r="G5" s="33"/>
      <c r="H5" s="33"/>
      <c r="I5" s="33"/>
    </row>
    <row r="6" ht="12" customHeight="1">
      <c r="A6" s="3" t="s">
        <v>393</v>
      </c>
    </row>
    <row r="7" spans="1:9" ht="12" customHeight="1">
      <c r="A7" s="2" t="str">
        <f>"Oct "&amp;RIGHT(A6,4)-1</f>
        <v>Oct 2011</v>
      </c>
      <c r="B7" s="11">
        <v>10578702</v>
      </c>
      <c r="C7" s="11">
        <v>1800497</v>
      </c>
      <c r="D7" s="11">
        <v>12379199</v>
      </c>
      <c r="E7" s="11">
        <v>166147854</v>
      </c>
      <c r="F7" s="11">
        <v>17332909</v>
      </c>
      <c r="G7" s="11">
        <v>183480763</v>
      </c>
      <c r="H7" s="11">
        <v>11919642</v>
      </c>
      <c r="I7" s="16">
        <v>19.7313</v>
      </c>
    </row>
    <row r="8" spans="1:9" ht="12" customHeight="1">
      <c r="A8" s="2" t="str">
        <f>"Nov "&amp;RIGHT(A6,4)-1</f>
        <v>Nov 2011</v>
      </c>
      <c r="B8" s="11">
        <v>9992820</v>
      </c>
      <c r="C8" s="11">
        <v>1715284</v>
      </c>
      <c r="D8" s="11">
        <v>11708104</v>
      </c>
      <c r="E8" s="11">
        <v>155972740</v>
      </c>
      <c r="F8" s="11">
        <v>16388596</v>
      </c>
      <c r="G8" s="11">
        <v>172361336</v>
      </c>
      <c r="H8" s="11">
        <v>12176368</v>
      </c>
      <c r="I8" s="16">
        <v>18.0443</v>
      </c>
    </row>
    <row r="9" spans="1:9" ht="12" customHeight="1">
      <c r="A9" s="2" t="str">
        <f>"Dec "&amp;RIGHT(A6,4)-1</f>
        <v>Dec 2011</v>
      </c>
      <c r="B9" s="11">
        <v>7880309</v>
      </c>
      <c r="C9" s="11">
        <v>1345874</v>
      </c>
      <c r="D9" s="11">
        <v>9226183</v>
      </c>
      <c r="E9" s="11">
        <v>117804425</v>
      </c>
      <c r="F9" s="11">
        <v>12275621</v>
      </c>
      <c r="G9" s="11">
        <v>130080046</v>
      </c>
      <c r="H9" s="11">
        <v>11734521</v>
      </c>
      <c r="I9" s="16">
        <v>14.1371</v>
      </c>
    </row>
    <row r="10" spans="1:9" ht="12" customHeight="1">
      <c r="A10" s="2" t="str">
        <f>"Jan "&amp;RIGHT(A6,4)</f>
        <v>Jan 2012</v>
      </c>
      <c r="B10" s="11">
        <v>10210135</v>
      </c>
      <c r="C10" s="11">
        <v>1740932</v>
      </c>
      <c r="D10" s="11">
        <v>11951067</v>
      </c>
      <c r="E10" s="11">
        <v>158144802</v>
      </c>
      <c r="F10" s="11">
        <v>16491534</v>
      </c>
      <c r="G10" s="11">
        <v>174636336</v>
      </c>
      <c r="H10" s="11">
        <v>11677961</v>
      </c>
      <c r="I10" s="16">
        <v>18.9711</v>
      </c>
    </row>
    <row r="11" spans="1:9" ht="12" customHeight="1">
      <c r="A11" s="2" t="str">
        <f>"Feb "&amp;RIGHT(A6,4)</f>
        <v>Feb 2012</v>
      </c>
      <c r="B11" s="11">
        <v>10615133</v>
      </c>
      <c r="C11" s="11">
        <v>1789315</v>
      </c>
      <c r="D11" s="11">
        <v>12404448</v>
      </c>
      <c r="E11" s="11">
        <v>166458275</v>
      </c>
      <c r="F11" s="11">
        <v>17245157</v>
      </c>
      <c r="G11" s="11">
        <v>183703432</v>
      </c>
      <c r="H11" s="11">
        <v>11966998</v>
      </c>
      <c r="I11" s="16">
        <v>19.4274</v>
      </c>
    </row>
    <row r="12" spans="1:9" ht="12" customHeight="1">
      <c r="A12" s="2" t="str">
        <f>"Mar "&amp;RIGHT(A6,4)</f>
        <v>Mar 2012</v>
      </c>
      <c r="B12" s="11">
        <v>10983251</v>
      </c>
      <c r="C12" s="11">
        <v>1858106</v>
      </c>
      <c r="D12" s="11">
        <v>12841357</v>
      </c>
      <c r="E12" s="11">
        <v>168245264</v>
      </c>
      <c r="F12" s="11">
        <v>17455937</v>
      </c>
      <c r="G12" s="11">
        <v>185701201</v>
      </c>
      <c r="H12" s="11">
        <v>11983643</v>
      </c>
      <c r="I12" s="16">
        <v>19.7074</v>
      </c>
    </row>
    <row r="13" spans="1:9" ht="12" customHeight="1">
      <c r="A13" s="2" t="str">
        <f>"Apr "&amp;RIGHT(A6,4)</f>
        <v>Apr 2012</v>
      </c>
      <c r="B13" s="11">
        <v>9913679</v>
      </c>
      <c r="C13" s="11">
        <v>1669144</v>
      </c>
      <c r="D13" s="11">
        <v>11582823</v>
      </c>
      <c r="E13" s="11">
        <v>152592143</v>
      </c>
      <c r="F13" s="11">
        <v>15638028</v>
      </c>
      <c r="G13" s="11">
        <v>168230171</v>
      </c>
      <c r="H13" s="11">
        <v>12064629</v>
      </c>
      <c r="I13" s="16">
        <v>17.699</v>
      </c>
    </row>
    <row r="14" spans="1:9" ht="12" customHeight="1">
      <c r="A14" s="2" t="str">
        <f>"May "&amp;RIGHT(A6,4)</f>
        <v>May 2012</v>
      </c>
      <c r="B14" s="11">
        <v>11523258</v>
      </c>
      <c r="C14" s="11">
        <v>1883823</v>
      </c>
      <c r="D14" s="11">
        <v>13407081</v>
      </c>
      <c r="E14" s="11">
        <v>173538153</v>
      </c>
      <c r="F14" s="11">
        <v>17521299</v>
      </c>
      <c r="G14" s="11">
        <v>191059452</v>
      </c>
      <c r="H14" s="11">
        <v>11876494</v>
      </c>
      <c r="I14" s="16">
        <v>20.2854</v>
      </c>
    </row>
    <row r="15" spans="1:9" ht="12" customHeight="1">
      <c r="A15" s="2" t="str">
        <f>"Jun "&amp;RIGHT(A6,4)</f>
        <v>Jun 2012</v>
      </c>
      <c r="B15" s="11">
        <v>2595239</v>
      </c>
      <c r="C15" s="11">
        <v>317907</v>
      </c>
      <c r="D15" s="11">
        <v>2913146</v>
      </c>
      <c r="E15" s="11">
        <v>38496798</v>
      </c>
      <c r="F15" s="11">
        <v>3222560</v>
      </c>
      <c r="G15" s="11">
        <v>41719358</v>
      </c>
      <c r="H15" s="11">
        <v>4729764</v>
      </c>
      <c r="I15" s="16">
        <v>10.7392</v>
      </c>
    </row>
    <row r="16" spans="1:9" ht="12" customHeight="1">
      <c r="A16" s="2" t="str">
        <f>"Jul "&amp;RIGHT(A6,4)</f>
        <v>Jul 2012</v>
      </c>
      <c r="B16" s="11">
        <v>848656</v>
      </c>
      <c r="C16" s="11">
        <v>23049</v>
      </c>
      <c r="D16" s="11">
        <v>871705</v>
      </c>
      <c r="E16" s="11">
        <v>8447791</v>
      </c>
      <c r="F16" s="11">
        <v>229822</v>
      </c>
      <c r="G16" s="11">
        <v>8677613</v>
      </c>
      <c r="H16" s="11">
        <v>548429</v>
      </c>
      <c r="I16" s="16">
        <v>18.4183</v>
      </c>
    </row>
    <row r="17" spans="1:9" ht="12" customHeight="1">
      <c r="A17" s="2" t="str">
        <f>"Aug "&amp;RIGHT(A6,4)</f>
        <v>Aug 2012</v>
      </c>
      <c r="B17" s="11">
        <v>2790042</v>
      </c>
      <c r="C17" s="11">
        <v>374099</v>
      </c>
      <c r="D17" s="11">
        <v>3164141</v>
      </c>
      <c r="E17" s="11">
        <v>67513529</v>
      </c>
      <c r="F17" s="11">
        <v>5947909</v>
      </c>
      <c r="G17" s="11">
        <v>73461438</v>
      </c>
      <c r="H17" s="11">
        <v>7333775</v>
      </c>
      <c r="I17" s="16">
        <v>12.4527</v>
      </c>
    </row>
    <row r="18" spans="1:9" ht="12" customHeight="1">
      <c r="A18" s="2" t="str">
        <f>"Sep "&amp;RIGHT(A6,4)</f>
        <v>Sep 2012</v>
      </c>
      <c r="B18" s="11">
        <v>8610730</v>
      </c>
      <c r="C18" s="11">
        <v>1388402</v>
      </c>
      <c r="D18" s="11">
        <v>9999132</v>
      </c>
      <c r="E18" s="11">
        <v>162696416</v>
      </c>
      <c r="F18" s="11">
        <v>15991612</v>
      </c>
      <c r="G18" s="11">
        <v>178688028</v>
      </c>
      <c r="H18" s="11">
        <v>11758682</v>
      </c>
      <c r="I18" s="16">
        <v>19.092</v>
      </c>
    </row>
    <row r="19" spans="1:9" ht="12" customHeight="1">
      <c r="A19" s="12" t="s">
        <v>58</v>
      </c>
      <c r="B19" s="13">
        <v>96541954</v>
      </c>
      <c r="C19" s="13">
        <v>15906432</v>
      </c>
      <c r="D19" s="13">
        <v>112448386</v>
      </c>
      <c r="E19" s="13">
        <v>1536058190</v>
      </c>
      <c r="F19" s="13">
        <v>155740984</v>
      </c>
      <c r="G19" s="13">
        <v>1691799174</v>
      </c>
      <c r="H19" s="13">
        <v>11906548.6667</v>
      </c>
      <c r="I19" s="17">
        <v>177.8342</v>
      </c>
    </row>
    <row r="20" spans="1:9" ht="12" customHeight="1">
      <c r="A20" s="14" t="s">
        <v>395</v>
      </c>
      <c r="B20" s="15">
        <v>10578702</v>
      </c>
      <c r="C20" s="15">
        <v>1800497</v>
      </c>
      <c r="D20" s="15">
        <v>12379199</v>
      </c>
      <c r="E20" s="15">
        <v>166147854</v>
      </c>
      <c r="F20" s="15">
        <v>17332909</v>
      </c>
      <c r="G20" s="15">
        <v>183480763</v>
      </c>
      <c r="H20" s="15">
        <v>11919642</v>
      </c>
      <c r="I20" s="18">
        <v>19.7313</v>
      </c>
    </row>
    <row r="21" ht="12" customHeight="1">
      <c r="A21" s="3" t="str">
        <f>"FY "&amp;RIGHT(A6,4)+1</f>
        <v>FY 2013</v>
      </c>
    </row>
    <row r="22" spans="1:9" ht="12" customHeight="1">
      <c r="A22" s="2" t="str">
        <f>"Oct "&amp;RIGHT(A6,4)</f>
        <v>Oct 2012</v>
      </c>
      <c r="B22" s="11">
        <v>10104481</v>
      </c>
      <c r="C22" s="11">
        <v>1660726</v>
      </c>
      <c r="D22" s="11">
        <v>11765207</v>
      </c>
      <c r="E22" s="11">
        <v>186199540</v>
      </c>
      <c r="F22" s="11">
        <v>19133746</v>
      </c>
      <c r="G22" s="11">
        <v>205333286</v>
      </c>
      <c r="H22" s="11">
        <v>12247639</v>
      </c>
      <c r="I22" s="16">
        <v>21.181</v>
      </c>
    </row>
    <row r="23" spans="1:9" ht="12" customHeight="1">
      <c r="A23" s="2" t="str">
        <f>"Nov "&amp;RIGHT(A6,4)</f>
        <v>Nov 2012</v>
      </c>
      <c r="B23" s="11" t="s">
        <v>394</v>
      </c>
      <c r="C23" s="11" t="s">
        <v>394</v>
      </c>
      <c r="D23" s="11" t="s">
        <v>394</v>
      </c>
      <c r="E23" s="11" t="s">
        <v>394</v>
      </c>
      <c r="F23" s="11" t="s">
        <v>394</v>
      </c>
      <c r="G23" s="11" t="s">
        <v>394</v>
      </c>
      <c r="H23" s="11" t="s">
        <v>394</v>
      </c>
      <c r="I23" s="16" t="s">
        <v>394</v>
      </c>
    </row>
    <row r="24" spans="1:9" ht="12" customHeight="1">
      <c r="A24" s="2" t="str">
        <f>"Dec "&amp;RIGHT(A6,4)</f>
        <v>Dec 2012</v>
      </c>
      <c r="B24" s="11" t="s">
        <v>394</v>
      </c>
      <c r="C24" s="11" t="s">
        <v>394</v>
      </c>
      <c r="D24" s="11" t="s">
        <v>394</v>
      </c>
      <c r="E24" s="11" t="s">
        <v>394</v>
      </c>
      <c r="F24" s="11" t="s">
        <v>394</v>
      </c>
      <c r="G24" s="11" t="s">
        <v>394</v>
      </c>
      <c r="H24" s="11" t="s">
        <v>394</v>
      </c>
      <c r="I24" s="16" t="s">
        <v>394</v>
      </c>
    </row>
    <row r="25" spans="1:9" ht="12" customHeight="1">
      <c r="A25" s="2" t="str">
        <f>"Jan "&amp;RIGHT(A6,4)+1</f>
        <v>Jan 2013</v>
      </c>
      <c r="B25" s="11" t="s">
        <v>394</v>
      </c>
      <c r="C25" s="11" t="s">
        <v>394</v>
      </c>
      <c r="D25" s="11" t="s">
        <v>394</v>
      </c>
      <c r="E25" s="11" t="s">
        <v>394</v>
      </c>
      <c r="F25" s="11" t="s">
        <v>394</v>
      </c>
      <c r="G25" s="11" t="s">
        <v>394</v>
      </c>
      <c r="H25" s="11" t="s">
        <v>394</v>
      </c>
      <c r="I25" s="16" t="s">
        <v>394</v>
      </c>
    </row>
    <row r="26" spans="1:9" ht="12" customHeight="1">
      <c r="A26" s="2" t="str">
        <f>"Feb "&amp;RIGHT(A6,4)+1</f>
        <v>Feb 2013</v>
      </c>
      <c r="B26" s="11" t="s">
        <v>394</v>
      </c>
      <c r="C26" s="11" t="s">
        <v>394</v>
      </c>
      <c r="D26" s="11" t="s">
        <v>394</v>
      </c>
      <c r="E26" s="11" t="s">
        <v>394</v>
      </c>
      <c r="F26" s="11" t="s">
        <v>394</v>
      </c>
      <c r="G26" s="11" t="s">
        <v>394</v>
      </c>
      <c r="H26" s="11" t="s">
        <v>394</v>
      </c>
      <c r="I26" s="16" t="s">
        <v>394</v>
      </c>
    </row>
    <row r="27" spans="1:9" ht="12" customHeight="1">
      <c r="A27" s="2" t="str">
        <f>"Mar "&amp;RIGHT(A6,4)+1</f>
        <v>Mar 2013</v>
      </c>
      <c r="B27" s="11" t="s">
        <v>394</v>
      </c>
      <c r="C27" s="11" t="s">
        <v>394</v>
      </c>
      <c r="D27" s="11" t="s">
        <v>394</v>
      </c>
      <c r="E27" s="11" t="s">
        <v>394</v>
      </c>
      <c r="F27" s="11" t="s">
        <v>394</v>
      </c>
      <c r="G27" s="11" t="s">
        <v>394</v>
      </c>
      <c r="H27" s="11" t="s">
        <v>394</v>
      </c>
      <c r="I27" s="16" t="s">
        <v>394</v>
      </c>
    </row>
    <row r="28" spans="1:9" ht="12" customHeight="1">
      <c r="A28" s="2" t="str">
        <f>"Apr "&amp;RIGHT(A6,4)+1</f>
        <v>Apr 2013</v>
      </c>
      <c r="B28" s="11" t="s">
        <v>394</v>
      </c>
      <c r="C28" s="11" t="s">
        <v>394</v>
      </c>
      <c r="D28" s="11" t="s">
        <v>394</v>
      </c>
      <c r="E28" s="11" t="s">
        <v>394</v>
      </c>
      <c r="F28" s="11" t="s">
        <v>394</v>
      </c>
      <c r="G28" s="11" t="s">
        <v>394</v>
      </c>
      <c r="H28" s="11" t="s">
        <v>394</v>
      </c>
      <c r="I28" s="16" t="s">
        <v>394</v>
      </c>
    </row>
    <row r="29" spans="1:9" ht="12" customHeight="1">
      <c r="A29" s="2" t="str">
        <f>"May "&amp;RIGHT(A6,4)+1</f>
        <v>May 2013</v>
      </c>
      <c r="B29" s="11" t="s">
        <v>394</v>
      </c>
      <c r="C29" s="11" t="s">
        <v>394</v>
      </c>
      <c r="D29" s="11" t="s">
        <v>394</v>
      </c>
      <c r="E29" s="11" t="s">
        <v>394</v>
      </c>
      <c r="F29" s="11" t="s">
        <v>394</v>
      </c>
      <c r="G29" s="11" t="s">
        <v>394</v>
      </c>
      <c r="H29" s="11" t="s">
        <v>394</v>
      </c>
      <c r="I29" s="16" t="s">
        <v>394</v>
      </c>
    </row>
    <row r="30" spans="1:9" ht="12" customHeight="1">
      <c r="A30" s="2" t="str">
        <f>"Jun "&amp;RIGHT(A6,4)+1</f>
        <v>Jun 2013</v>
      </c>
      <c r="B30" s="11" t="s">
        <v>394</v>
      </c>
      <c r="C30" s="11" t="s">
        <v>394</v>
      </c>
      <c r="D30" s="11" t="s">
        <v>394</v>
      </c>
      <c r="E30" s="11" t="s">
        <v>394</v>
      </c>
      <c r="F30" s="11" t="s">
        <v>394</v>
      </c>
      <c r="G30" s="11" t="s">
        <v>394</v>
      </c>
      <c r="H30" s="11" t="s">
        <v>394</v>
      </c>
      <c r="I30" s="16" t="s">
        <v>394</v>
      </c>
    </row>
    <row r="31" spans="1:9" ht="12" customHeight="1">
      <c r="A31" s="2" t="str">
        <f>"Jul "&amp;RIGHT(A6,4)+1</f>
        <v>Jul 2013</v>
      </c>
      <c r="B31" s="11" t="s">
        <v>394</v>
      </c>
      <c r="C31" s="11" t="s">
        <v>394</v>
      </c>
      <c r="D31" s="11" t="s">
        <v>394</v>
      </c>
      <c r="E31" s="11" t="s">
        <v>394</v>
      </c>
      <c r="F31" s="11" t="s">
        <v>394</v>
      </c>
      <c r="G31" s="11" t="s">
        <v>394</v>
      </c>
      <c r="H31" s="11" t="s">
        <v>394</v>
      </c>
      <c r="I31" s="16" t="s">
        <v>394</v>
      </c>
    </row>
    <row r="32" spans="1:9" ht="12" customHeight="1">
      <c r="A32" s="2" t="str">
        <f>"Aug "&amp;RIGHT(A6,4)+1</f>
        <v>Aug 2013</v>
      </c>
      <c r="B32" s="11" t="s">
        <v>394</v>
      </c>
      <c r="C32" s="11" t="s">
        <v>394</v>
      </c>
      <c r="D32" s="11" t="s">
        <v>394</v>
      </c>
      <c r="E32" s="11" t="s">
        <v>394</v>
      </c>
      <c r="F32" s="11" t="s">
        <v>394</v>
      </c>
      <c r="G32" s="11" t="s">
        <v>394</v>
      </c>
      <c r="H32" s="11" t="s">
        <v>394</v>
      </c>
      <c r="I32" s="16" t="s">
        <v>394</v>
      </c>
    </row>
    <row r="33" spans="1:9" ht="12" customHeight="1">
      <c r="A33" s="2" t="str">
        <f>"Sep "&amp;RIGHT(A6,4)+1</f>
        <v>Sep 2013</v>
      </c>
      <c r="B33" s="11" t="s">
        <v>394</v>
      </c>
      <c r="C33" s="11" t="s">
        <v>394</v>
      </c>
      <c r="D33" s="11" t="s">
        <v>394</v>
      </c>
      <c r="E33" s="11" t="s">
        <v>394</v>
      </c>
      <c r="F33" s="11" t="s">
        <v>394</v>
      </c>
      <c r="G33" s="11" t="s">
        <v>394</v>
      </c>
      <c r="H33" s="11" t="s">
        <v>394</v>
      </c>
      <c r="I33" s="16" t="s">
        <v>394</v>
      </c>
    </row>
    <row r="34" spans="1:9" ht="12" customHeight="1">
      <c r="A34" s="12" t="s">
        <v>58</v>
      </c>
      <c r="B34" s="13">
        <v>10104481</v>
      </c>
      <c r="C34" s="13">
        <v>1660726</v>
      </c>
      <c r="D34" s="13">
        <v>11765207</v>
      </c>
      <c r="E34" s="13">
        <v>186199540</v>
      </c>
      <c r="F34" s="13">
        <v>19133746</v>
      </c>
      <c r="G34" s="13">
        <v>205333286</v>
      </c>
      <c r="H34" s="13">
        <v>12247639</v>
      </c>
      <c r="I34" s="17">
        <v>21.181</v>
      </c>
    </row>
    <row r="35" spans="1:9" ht="12" customHeight="1">
      <c r="A35" s="14" t="str">
        <f>"Total "&amp;MID(A20,7,LEN(A20)-13)&amp;" Months"</f>
        <v>Total 1 Months</v>
      </c>
      <c r="B35" s="15">
        <v>10104481</v>
      </c>
      <c r="C35" s="15">
        <v>1660726</v>
      </c>
      <c r="D35" s="15">
        <v>11765207</v>
      </c>
      <c r="E35" s="15">
        <v>186199540</v>
      </c>
      <c r="F35" s="15">
        <v>19133746</v>
      </c>
      <c r="G35" s="15">
        <v>205333286</v>
      </c>
      <c r="H35" s="15">
        <v>12247639</v>
      </c>
      <c r="I35" s="18">
        <v>21.181</v>
      </c>
    </row>
    <row r="36" spans="1:9" ht="12" customHeight="1">
      <c r="A36" s="33"/>
      <c r="B36" s="33"/>
      <c r="C36" s="33"/>
      <c r="D36" s="33"/>
      <c r="E36" s="33"/>
      <c r="F36" s="33"/>
      <c r="G36" s="33"/>
      <c r="H36" s="33"/>
      <c r="I36" s="33"/>
    </row>
    <row r="37" spans="1:9" ht="69.75" customHeight="1">
      <c r="A37" s="51" t="s">
        <v>100</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101</v>
      </c>
      <c r="B2" s="43"/>
      <c r="C2" s="43"/>
      <c r="D2" s="43"/>
      <c r="E2" s="43"/>
      <c r="F2" s="43"/>
      <c r="G2" s="43"/>
      <c r="H2" s="43"/>
      <c r="I2" s="1"/>
    </row>
    <row r="3" spans="1:9" ht="24" customHeight="1">
      <c r="A3" s="45" t="s">
        <v>53</v>
      </c>
      <c r="B3" s="47" t="s">
        <v>97</v>
      </c>
      <c r="C3" s="53"/>
      <c r="D3" s="48"/>
      <c r="E3" s="47" t="s">
        <v>98</v>
      </c>
      <c r="F3" s="53"/>
      <c r="G3" s="48"/>
      <c r="H3" s="37" t="s">
        <v>221</v>
      </c>
      <c r="I3" s="39" t="s">
        <v>222</v>
      </c>
    </row>
    <row r="4" spans="1:9" ht="24" customHeight="1">
      <c r="A4" s="46"/>
      <c r="B4" s="10" t="s">
        <v>82</v>
      </c>
      <c r="C4" s="10" t="s">
        <v>83</v>
      </c>
      <c r="D4" s="10" t="s">
        <v>58</v>
      </c>
      <c r="E4" s="10" t="s">
        <v>82</v>
      </c>
      <c r="F4" s="10" t="s">
        <v>83</v>
      </c>
      <c r="G4" s="10" t="s">
        <v>58</v>
      </c>
      <c r="H4" s="38"/>
      <c r="I4" s="40"/>
    </row>
    <row r="5" spans="1:9" ht="12" customHeight="1">
      <c r="A5" s="1"/>
      <c r="B5" s="33" t="str">
        <f>REPT("-",90)&amp;" Dollars "&amp;REPT("-",90)</f>
        <v>------------------------------------------------------------------------------------------ Dollars ------------------------------------------------------------------------------------------</v>
      </c>
      <c r="C5" s="33"/>
      <c r="D5" s="33"/>
      <c r="E5" s="33"/>
      <c r="F5" s="33"/>
      <c r="G5" s="33"/>
      <c r="H5" s="33"/>
      <c r="I5" s="33"/>
    </row>
    <row r="6" ht="12" customHeight="1">
      <c r="A6" s="3" t="s">
        <v>393</v>
      </c>
    </row>
    <row r="7" spans="1:9" ht="12" customHeight="1">
      <c r="A7" s="2" t="str">
        <f>"Oct "&amp;RIGHT(A6,4)-1</f>
        <v>Oct 2011</v>
      </c>
      <c r="B7" s="11">
        <v>15987671.97</v>
      </c>
      <c r="C7" s="11">
        <v>2182923.42</v>
      </c>
      <c r="D7" s="11">
        <v>18170595.39</v>
      </c>
      <c r="E7" s="11">
        <v>299455990.62</v>
      </c>
      <c r="F7" s="11">
        <v>26050546.5</v>
      </c>
      <c r="G7" s="11">
        <v>325506537.12</v>
      </c>
      <c r="H7" s="11">
        <v>10634238.25</v>
      </c>
      <c r="I7" s="11">
        <v>354311370.76</v>
      </c>
    </row>
    <row r="8" spans="1:9" ht="12" customHeight="1">
      <c r="A8" s="2" t="str">
        <f>"Nov "&amp;RIGHT(A6,4)-1</f>
        <v>Nov 2011</v>
      </c>
      <c r="B8" s="11">
        <v>15104695.3</v>
      </c>
      <c r="C8" s="11">
        <v>2080427.49</v>
      </c>
      <c r="D8" s="11">
        <v>17185122.79</v>
      </c>
      <c r="E8" s="11">
        <v>281162146.08</v>
      </c>
      <c r="F8" s="11">
        <v>24639682.86</v>
      </c>
      <c r="G8" s="11">
        <v>305801828.94</v>
      </c>
      <c r="H8" s="11">
        <v>9639652.77</v>
      </c>
      <c r="I8" s="11">
        <v>332626604.5</v>
      </c>
    </row>
    <row r="9" spans="1:9" ht="12" customHeight="1">
      <c r="A9" s="2" t="str">
        <f>"Dec "&amp;RIGHT(A6,4)-1</f>
        <v>Dec 2011</v>
      </c>
      <c r="B9" s="11">
        <v>11908638.34</v>
      </c>
      <c r="C9" s="11">
        <v>1632386.64</v>
      </c>
      <c r="D9" s="11">
        <v>13541024.98</v>
      </c>
      <c r="E9" s="11">
        <v>212292260.04</v>
      </c>
      <c r="F9" s="11">
        <v>18446110.5</v>
      </c>
      <c r="G9" s="11">
        <v>230738370.54</v>
      </c>
      <c r="H9" s="11">
        <v>7187256.92</v>
      </c>
      <c r="I9" s="11">
        <v>251466652.44</v>
      </c>
    </row>
    <row r="10" spans="1:9" ht="12" customHeight="1">
      <c r="A10" s="2" t="str">
        <f>"Jan "&amp;RIGHT(A6,4)</f>
        <v>Jan 2012</v>
      </c>
      <c r="B10" s="11">
        <v>15432923.05</v>
      </c>
      <c r="C10" s="11">
        <v>2111301.12</v>
      </c>
      <c r="D10" s="11">
        <v>17544224.17</v>
      </c>
      <c r="E10" s="11">
        <v>285054062.16</v>
      </c>
      <c r="F10" s="11">
        <v>24789194.34</v>
      </c>
      <c r="G10" s="11">
        <v>309843256.5</v>
      </c>
      <c r="H10" s="11">
        <v>9452317.3</v>
      </c>
      <c r="I10" s="11">
        <v>336839797.97</v>
      </c>
    </row>
    <row r="11" spans="1:9" ht="12" customHeight="1">
      <c r="A11" s="2" t="str">
        <f>"Feb "&amp;RIGHT(A6,4)</f>
        <v>Feb 2012</v>
      </c>
      <c r="B11" s="11">
        <v>16046226.98</v>
      </c>
      <c r="C11" s="11">
        <v>2170054.05</v>
      </c>
      <c r="D11" s="11">
        <v>18216281.03</v>
      </c>
      <c r="E11" s="11">
        <v>300047873.76</v>
      </c>
      <c r="F11" s="11">
        <v>25923560.22</v>
      </c>
      <c r="G11" s="11">
        <v>325971433.98</v>
      </c>
      <c r="H11" s="11">
        <v>9837696.21</v>
      </c>
      <c r="I11" s="11">
        <v>354025411.22</v>
      </c>
    </row>
    <row r="12" spans="1:9" ht="12" customHeight="1">
      <c r="A12" s="2" t="str">
        <f>"Mar "&amp;RIGHT(A6,4)</f>
        <v>Mar 2012</v>
      </c>
      <c r="B12" s="11">
        <v>16599127.46</v>
      </c>
      <c r="C12" s="11">
        <v>2252377.56</v>
      </c>
      <c r="D12" s="11">
        <v>18851505.02</v>
      </c>
      <c r="E12" s="11">
        <v>303201760.98</v>
      </c>
      <c r="F12" s="11">
        <v>26230356.48</v>
      </c>
      <c r="G12" s="11">
        <v>329432117.46</v>
      </c>
      <c r="H12" s="11">
        <v>10171039.38</v>
      </c>
      <c r="I12" s="11">
        <v>358454661.86</v>
      </c>
    </row>
    <row r="13" spans="1:9" ht="12" customHeight="1">
      <c r="A13" s="2" t="str">
        <f>"Apr "&amp;RIGHT(A6,4)</f>
        <v>Apr 2012</v>
      </c>
      <c r="B13" s="11">
        <v>14987864.69</v>
      </c>
      <c r="C13" s="11">
        <v>2024787.29</v>
      </c>
      <c r="D13" s="11">
        <v>17012651.98</v>
      </c>
      <c r="E13" s="11">
        <v>275136456.54</v>
      </c>
      <c r="F13" s="11">
        <v>23517606.66</v>
      </c>
      <c r="G13" s="11">
        <v>298654063.2</v>
      </c>
      <c r="H13" s="11">
        <v>9121155.37</v>
      </c>
      <c r="I13" s="11">
        <v>324787870.55</v>
      </c>
    </row>
    <row r="14" spans="1:9" ht="12" customHeight="1">
      <c r="A14" s="2" t="str">
        <f>"May "&amp;RIGHT(A6,4)</f>
        <v>May 2012</v>
      </c>
      <c r="B14" s="11">
        <v>17415708.18</v>
      </c>
      <c r="C14" s="11">
        <v>2283886.78</v>
      </c>
      <c r="D14" s="11">
        <v>19699594.96</v>
      </c>
      <c r="E14" s="11">
        <v>312700083.36</v>
      </c>
      <c r="F14" s="11">
        <v>26324304.66</v>
      </c>
      <c r="G14" s="11">
        <v>339024388.02</v>
      </c>
      <c r="H14" s="11">
        <v>9853980.2</v>
      </c>
      <c r="I14" s="11">
        <v>368577963.18</v>
      </c>
    </row>
    <row r="15" spans="1:9" ht="12" customHeight="1">
      <c r="A15" s="2" t="str">
        <f>"Jun "&amp;RIGHT(A6,4)</f>
        <v>Jun 2012</v>
      </c>
      <c r="B15" s="11">
        <v>3920762.79</v>
      </c>
      <c r="C15" s="11">
        <v>385155.22</v>
      </c>
      <c r="D15" s="11">
        <v>4305918.01</v>
      </c>
      <c r="E15" s="11">
        <v>69328898.4</v>
      </c>
      <c r="F15" s="11">
        <v>4833855.9</v>
      </c>
      <c r="G15" s="11">
        <v>74162754.3</v>
      </c>
      <c r="H15" s="11">
        <v>1663746.33</v>
      </c>
      <c r="I15" s="11">
        <v>80132418.64</v>
      </c>
    </row>
    <row r="16" spans="1:9" ht="12" customHeight="1">
      <c r="A16" s="2" t="str">
        <f>"Jul "&amp;RIGHT(A6,4)</f>
        <v>Jul 2012</v>
      </c>
      <c r="B16" s="11">
        <v>1315424.08</v>
      </c>
      <c r="C16" s="11">
        <v>28816.45</v>
      </c>
      <c r="D16" s="11">
        <v>1344240.53</v>
      </c>
      <c r="E16" s="11">
        <v>15650292.69</v>
      </c>
      <c r="F16" s="11">
        <v>356307.8</v>
      </c>
      <c r="G16" s="11">
        <v>16006600.49</v>
      </c>
      <c r="H16" s="11">
        <v>149012.45</v>
      </c>
      <c r="I16" s="11">
        <v>17499853.47</v>
      </c>
    </row>
    <row r="17" spans="1:9" ht="12" customHeight="1">
      <c r="A17" s="2" t="str">
        <f>"Aug "&amp;RIGHT(A6,4)</f>
        <v>Aug 2012</v>
      </c>
      <c r="B17" s="11">
        <v>4334884.8</v>
      </c>
      <c r="C17" s="11">
        <v>470642.15</v>
      </c>
      <c r="D17" s="11">
        <v>4805526.95</v>
      </c>
      <c r="E17" s="11">
        <v>125173274.23</v>
      </c>
      <c r="F17" s="11">
        <v>9249660.84</v>
      </c>
      <c r="G17" s="11">
        <v>134422935.07</v>
      </c>
      <c r="H17" s="11">
        <v>3979376.63</v>
      </c>
      <c r="I17" s="11">
        <v>143207838.65</v>
      </c>
    </row>
    <row r="18" spans="1:9" ht="12" customHeight="1">
      <c r="A18" s="2" t="str">
        <f>"Sep "&amp;RIGHT(A6,4)</f>
        <v>Sep 2012</v>
      </c>
      <c r="B18" s="11">
        <v>13360700.92</v>
      </c>
      <c r="C18" s="11">
        <v>1739883.89</v>
      </c>
      <c r="D18" s="11">
        <v>15100584.81</v>
      </c>
      <c r="E18" s="11">
        <v>301445935.41</v>
      </c>
      <c r="F18" s="11">
        <v>24843679.42</v>
      </c>
      <c r="G18" s="11">
        <v>326289614.83</v>
      </c>
      <c r="H18" s="11">
        <v>9684593.81</v>
      </c>
      <c r="I18" s="11">
        <v>351074793.45</v>
      </c>
    </row>
    <row r="19" spans="1:9" ht="12" customHeight="1">
      <c r="A19" s="12" t="s">
        <v>58</v>
      </c>
      <c r="B19" s="13">
        <v>146414628.56</v>
      </c>
      <c r="C19" s="13">
        <v>19362642.06</v>
      </c>
      <c r="D19" s="13">
        <v>165777270.62</v>
      </c>
      <c r="E19" s="13">
        <v>2780649034.27</v>
      </c>
      <c r="F19" s="13">
        <v>235204866.18</v>
      </c>
      <c r="G19" s="13">
        <v>3015853900.45</v>
      </c>
      <c r="H19" s="13">
        <v>91374065.62</v>
      </c>
      <c r="I19" s="13">
        <v>3273005236.69</v>
      </c>
    </row>
    <row r="20" spans="1:9" ht="12" customHeight="1">
      <c r="A20" s="14" t="s">
        <v>395</v>
      </c>
      <c r="B20" s="15">
        <v>15987671.97</v>
      </c>
      <c r="C20" s="15">
        <v>2182923.42</v>
      </c>
      <c r="D20" s="15">
        <v>18170595.39</v>
      </c>
      <c r="E20" s="15">
        <v>299455990.62</v>
      </c>
      <c r="F20" s="15">
        <v>26050546.5</v>
      </c>
      <c r="G20" s="15">
        <v>325506537.12</v>
      </c>
      <c r="H20" s="15">
        <v>10634238.25</v>
      </c>
      <c r="I20" s="15">
        <v>354311370.76</v>
      </c>
    </row>
    <row r="21" ht="12" customHeight="1">
      <c r="A21" s="3" t="str">
        <f>"FY "&amp;RIGHT(A6,4)+1</f>
        <v>FY 2013</v>
      </c>
    </row>
    <row r="22" spans="1:9" ht="12" customHeight="1">
      <c r="A22" s="2" t="str">
        <f>"Oct "&amp;RIGHT(A6,4)</f>
        <v>Oct 2012</v>
      </c>
      <c r="B22" s="11">
        <v>15674009.74</v>
      </c>
      <c r="C22" s="11">
        <v>2079612.37</v>
      </c>
      <c r="D22" s="11">
        <v>17753622.11</v>
      </c>
      <c r="E22" s="11">
        <v>344934527.95</v>
      </c>
      <c r="F22" s="11">
        <v>29716406.79</v>
      </c>
      <c r="G22" s="11">
        <v>374650934.74</v>
      </c>
      <c r="H22" s="11">
        <v>11441880.88</v>
      </c>
      <c r="I22" s="11">
        <v>403846437.73</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15674009.74</v>
      </c>
      <c r="C34" s="13">
        <v>2079612.37</v>
      </c>
      <c r="D34" s="13">
        <v>17753622.11</v>
      </c>
      <c r="E34" s="13">
        <v>344934527.95</v>
      </c>
      <c r="F34" s="13">
        <v>29716406.79</v>
      </c>
      <c r="G34" s="13">
        <v>374650934.74</v>
      </c>
      <c r="H34" s="13">
        <v>11441880.88</v>
      </c>
      <c r="I34" s="13">
        <v>403846437.73</v>
      </c>
    </row>
    <row r="35" spans="1:9" ht="12" customHeight="1">
      <c r="A35" s="14" t="str">
        <f>"Total "&amp;MID(A20,7,LEN(A20)-13)&amp;" Months"</f>
        <v>Total 1 Months</v>
      </c>
      <c r="B35" s="15">
        <v>15674009.74</v>
      </c>
      <c r="C35" s="15">
        <v>2079612.37</v>
      </c>
      <c r="D35" s="15">
        <v>17753622.11</v>
      </c>
      <c r="E35" s="15">
        <v>344934527.95</v>
      </c>
      <c r="F35" s="15">
        <v>29716406.79</v>
      </c>
      <c r="G35" s="15">
        <v>374650934.74</v>
      </c>
      <c r="H35" s="15">
        <v>11441880.88</v>
      </c>
      <c r="I35" s="15">
        <v>403846437.73</v>
      </c>
    </row>
    <row r="36" spans="1:9" ht="12" customHeight="1">
      <c r="A36" s="33"/>
      <c r="B36" s="33"/>
      <c r="C36" s="33"/>
      <c r="D36" s="33"/>
      <c r="E36" s="33"/>
      <c r="F36" s="33"/>
      <c r="G36" s="33"/>
      <c r="H36" s="33"/>
      <c r="I36" s="33"/>
    </row>
    <row r="37" spans="1:9" ht="69.75" customHeight="1">
      <c r="A37" s="51" t="s">
        <v>102</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1" t="s">
        <v>396</v>
      </c>
      <c r="B1" s="41"/>
      <c r="C1" s="41"/>
      <c r="D1" s="41"/>
      <c r="E1" s="41"/>
      <c r="F1" s="41"/>
      <c r="G1" s="41"/>
      <c r="H1" s="41"/>
      <c r="I1" s="41"/>
      <c r="J1" s="2" t="s">
        <v>392</v>
      </c>
    </row>
    <row r="2" spans="1:10" ht="12" customHeight="1">
      <c r="A2" s="43" t="s">
        <v>103</v>
      </c>
      <c r="B2" s="43"/>
      <c r="C2" s="43"/>
      <c r="D2" s="43"/>
      <c r="E2" s="43"/>
      <c r="F2" s="43"/>
      <c r="G2" s="43"/>
      <c r="H2" s="43"/>
      <c r="I2" s="43"/>
      <c r="J2" s="1"/>
    </row>
    <row r="3" spans="1:10" ht="24" customHeight="1">
      <c r="A3" s="45" t="s">
        <v>53</v>
      </c>
      <c r="B3" s="47" t="s">
        <v>223</v>
      </c>
      <c r="C3" s="53"/>
      <c r="D3" s="48"/>
      <c r="E3" s="47" t="s">
        <v>225</v>
      </c>
      <c r="F3" s="53"/>
      <c r="G3" s="48"/>
      <c r="H3" s="47" t="s">
        <v>58</v>
      </c>
      <c r="I3" s="53"/>
      <c r="J3" s="53"/>
    </row>
    <row r="4" spans="1:10" ht="24" customHeight="1">
      <c r="A4" s="46"/>
      <c r="B4" s="10" t="s">
        <v>224</v>
      </c>
      <c r="C4" s="10" t="s">
        <v>104</v>
      </c>
      <c r="D4" s="10" t="s">
        <v>105</v>
      </c>
      <c r="E4" s="10" t="s">
        <v>106</v>
      </c>
      <c r="F4" s="10" t="s">
        <v>104</v>
      </c>
      <c r="G4" s="10" t="s">
        <v>105</v>
      </c>
      <c r="H4" s="10" t="s">
        <v>106</v>
      </c>
      <c r="I4" s="10" t="s">
        <v>104</v>
      </c>
      <c r="J4" s="9" t="s">
        <v>105</v>
      </c>
    </row>
    <row r="5" spans="1:10" ht="12" customHeight="1">
      <c r="A5" s="1"/>
      <c r="B5" s="33" t="str">
        <f>REPT("-",101)&amp;" Number "&amp;REPT("-",101)</f>
        <v>----------------------------------------------------------------------------------------------------- Number -----------------------------------------------------------------------------------------------------</v>
      </c>
      <c r="C5" s="33"/>
      <c r="D5" s="33"/>
      <c r="E5" s="33"/>
      <c r="F5" s="33"/>
      <c r="G5" s="33"/>
      <c r="H5" s="33"/>
      <c r="I5" s="33"/>
      <c r="J5" s="33"/>
    </row>
    <row r="6" ht="12" customHeight="1">
      <c r="A6" s="3" t="s">
        <v>393</v>
      </c>
    </row>
    <row r="7" spans="1:10" ht="12" customHeight="1">
      <c r="A7" s="2" t="str">
        <f>"Oct "&amp;RIGHT(A6,4)-1</f>
        <v>Oct 2011</v>
      </c>
      <c r="B7" s="11" t="s">
        <v>394</v>
      </c>
      <c r="C7" s="11" t="s">
        <v>394</v>
      </c>
      <c r="D7" s="11" t="s">
        <v>394</v>
      </c>
      <c r="E7" s="11" t="s">
        <v>394</v>
      </c>
      <c r="F7" s="11" t="s">
        <v>394</v>
      </c>
      <c r="G7" s="11" t="s">
        <v>394</v>
      </c>
      <c r="H7" s="11" t="s">
        <v>394</v>
      </c>
      <c r="I7" s="11" t="s">
        <v>394</v>
      </c>
      <c r="J7" s="11" t="s">
        <v>394</v>
      </c>
    </row>
    <row r="8" spans="1:10" ht="12" customHeight="1">
      <c r="A8" s="2" t="str">
        <f>"Nov "&amp;RIGHT(A6,4)-1</f>
        <v>Nov 2011</v>
      </c>
      <c r="B8" s="11" t="s">
        <v>394</v>
      </c>
      <c r="C8" s="11" t="s">
        <v>394</v>
      </c>
      <c r="D8" s="11" t="s">
        <v>394</v>
      </c>
      <c r="E8" s="11" t="s">
        <v>394</v>
      </c>
      <c r="F8" s="11" t="s">
        <v>394</v>
      </c>
      <c r="G8" s="11" t="s">
        <v>394</v>
      </c>
      <c r="H8" s="11" t="s">
        <v>394</v>
      </c>
      <c r="I8" s="11" t="s">
        <v>394</v>
      </c>
      <c r="J8" s="11" t="s">
        <v>394</v>
      </c>
    </row>
    <row r="9" spans="1:10" ht="12" customHeight="1">
      <c r="A9" s="2" t="str">
        <f>"Dec "&amp;RIGHT(A6,4)-1</f>
        <v>Dec 2011</v>
      </c>
      <c r="B9" s="11">
        <v>850</v>
      </c>
      <c r="C9" s="11">
        <v>130442</v>
      </c>
      <c r="D9" s="11">
        <v>880970</v>
      </c>
      <c r="E9" s="11">
        <v>20574</v>
      </c>
      <c r="F9" s="11">
        <v>57572</v>
      </c>
      <c r="G9" s="11">
        <v>2612737</v>
      </c>
      <c r="H9" s="11">
        <v>21424</v>
      </c>
      <c r="I9" s="11">
        <v>188014</v>
      </c>
      <c r="J9" s="11">
        <v>3493707</v>
      </c>
    </row>
    <row r="10" spans="1:10" ht="12" customHeight="1">
      <c r="A10" s="2" t="str">
        <f>"Jan "&amp;RIGHT(A6,4)</f>
        <v>Jan 2012</v>
      </c>
      <c r="B10" s="11" t="s">
        <v>394</v>
      </c>
      <c r="C10" s="11" t="s">
        <v>394</v>
      </c>
      <c r="D10" s="11" t="s">
        <v>394</v>
      </c>
      <c r="E10" s="11" t="s">
        <v>394</v>
      </c>
      <c r="F10" s="11" t="s">
        <v>394</v>
      </c>
      <c r="G10" s="11" t="s">
        <v>394</v>
      </c>
      <c r="H10" s="11" t="s">
        <v>394</v>
      </c>
      <c r="I10" s="11" t="s">
        <v>394</v>
      </c>
      <c r="J10" s="11" t="s">
        <v>394</v>
      </c>
    </row>
    <row r="11" spans="1:10" ht="12" customHeight="1">
      <c r="A11" s="2" t="str">
        <f>"Feb "&amp;RIGHT(A6,4)</f>
        <v>Feb 2012</v>
      </c>
      <c r="B11" s="11" t="s">
        <v>394</v>
      </c>
      <c r="C11" s="11" t="s">
        <v>394</v>
      </c>
      <c r="D11" s="11" t="s">
        <v>394</v>
      </c>
      <c r="E11" s="11" t="s">
        <v>394</v>
      </c>
      <c r="F11" s="11" t="s">
        <v>394</v>
      </c>
      <c r="G11" s="11" t="s">
        <v>394</v>
      </c>
      <c r="H11" s="11" t="s">
        <v>394</v>
      </c>
      <c r="I11" s="11" t="s">
        <v>394</v>
      </c>
      <c r="J11" s="11" t="s">
        <v>394</v>
      </c>
    </row>
    <row r="12" spans="1:10" ht="12" customHeight="1">
      <c r="A12" s="2" t="str">
        <f>"Mar "&amp;RIGHT(A6,4)</f>
        <v>Mar 2012</v>
      </c>
      <c r="B12" s="11">
        <v>850</v>
      </c>
      <c r="C12" s="11">
        <v>128826</v>
      </c>
      <c r="D12" s="11">
        <v>844930</v>
      </c>
      <c r="E12" s="11">
        <v>20855</v>
      </c>
      <c r="F12" s="11">
        <v>60763</v>
      </c>
      <c r="G12" s="11">
        <v>2917687</v>
      </c>
      <c r="H12" s="11">
        <v>21705</v>
      </c>
      <c r="I12" s="11">
        <v>189589</v>
      </c>
      <c r="J12" s="11">
        <v>3762617</v>
      </c>
    </row>
    <row r="13" spans="1:10" ht="12" customHeight="1">
      <c r="A13" s="2" t="str">
        <f>"Apr "&amp;RIGHT(A6,4)</f>
        <v>Apr 2012</v>
      </c>
      <c r="B13" s="11" t="s">
        <v>394</v>
      </c>
      <c r="C13" s="11" t="s">
        <v>394</v>
      </c>
      <c r="D13" s="11" t="s">
        <v>394</v>
      </c>
      <c r="E13" s="11" t="s">
        <v>394</v>
      </c>
      <c r="F13" s="11" t="s">
        <v>394</v>
      </c>
      <c r="G13" s="11" t="s">
        <v>394</v>
      </c>
      <c r="H13" s="11" t="s">
        <v>394</v>
      </c>
      <c r="I13" s="11" t="s">
        <v>394</v>
      </c>
      <c r="J13" s="11" t="s">
        <v>394</v>
      </c>
    </row>
    <row r="14" spans="1:10" ht="12" customHeight="1">
      <c r="A14" s="2" t="str">
        <f>"May "&amp;RIGHT(A6,4)</f>
        <v>May 2012</v>
      </c>
      <c r="B14" s="11" t="s">
        <v>394</v>
      </c>
      <c r="C14" s="11" t="s">
        <v>394</v>
      </c>
      <c r="D14" s="11" t="s">
        <v>394</v>
      </c>
      <c r="E14" s="11" t="s">
        <v>394</v>
      </c>
      <c r="F14" s="11" t="s">
        <v>394</v>
      </c>
      <c r="G14" s="11" t="s">
        <v>394</v>
      </c>
      <c r="H14" s="11" t="s">
        <v>394</v>
      </c>
      <c r="I14" s="11" t="s">
        <v>394</v>
      </c>
      <c r="J14" s="11" t="s">
        <v>394</v>
      </c>
    </row>
    <row r="15" spans="1:10" ht="12" customHeight="1">
      <c r="A15" s="2" t="str">
        <f>"Jun "&amp;RIGHT(A6,4)</f>
        <v>Jun 2012</v>
      </c>
      <c r="B15" s="11">
        <v>844</v>
      </c>
      <c r="C15" s="11">
        <v>127255</v>
      </c>
      <c r="D15" s="11">
        <v>841246</v>
      </c>
      <c r="E15" s="11">
        <v>19517</v>
      </c>
      <c r="F15" s="11">
        <v>44336</v>
      </c>
      <c r="G15" s="11">
        <v>2050548</v>
      </c>
      <c r="H15" s="11">
        <v>20361</v>
      </c>
      <c r="I15" s="11">
        <v>171591</v>
      </c>
      <c r="J15" s="11">
        <v>2891794</v>
      </c>
    </row>
    <row r="16" spans="1:10" ht="12" customHeight="1">
      <c r="A16" s="2" t="str">
        <f>"Jul "&amp;RIGHT(A6,4)</f>
        <v>Jul 2012</v>
      </c>
      <c r="B16" s="11" t="s">
        <v>394</v>
      </c>
      <c r="C16" s="11" t="s">
        <v>394</v>
      </c>
      <c r="D16" s="11" t="s">
        <v>394</v>
      </c>
      <c r="E16" s="11" t="s">
        <v>394</v>
      </c>
      <c r="F16" s="11" t="s">
        <v>394</v>
      </c>
      <c r="G16" s="11" t="s">
        <v>394</v>
      </c>
      <c r="H16" s="11" t="s">
        <v>394</v>
      </c>
      <c r="I16" s="11" t="s">
        <v>394</v>
      </c>
      <c r="J16" s="11" t="s">
        <v>394</v>
      </c>
    </row>
    <row r="17" spans="1:10" ht="12" customHeight="1">
      <c r="A17" s="2" t="str">
        <f>"Aug "&amp;RIGHT(A6,4)</f>
        <v>Aug 2012</v>
      </c>
      <c r="B17" s="11" t="s">
        <v>394</v>
      </c>
      <c r="C17" s="11" t="s">
        <v>394</v>
      </c>
      <c r="D17" s="11" t="s">
        <v>394</v>
      </c>
      <c r="E17" s="11" t="s">
        <v>394</v>
      </c>
      <c r="F17" s="11" t="s">
        <v>394</v>
      </c>
      <c r="G17" s="11" t="s">
        <v>394</v>
      </c>
      <c r="H17" s="11" t="s">
        <v>394</v>
      </c>
      <c r="I17" s="11" t="s">
        <v>394</v>
      </c>
      <c r="J17" s="11" t="s">
        <v>394</v>
      </c>
    </row>
    <row r="18" spans="1:10" ht="12" customHeight="1">
      <c r="A18" s="2" t="str">
        <f>"Sep "&amp;RIGHT(A6,4)</f>
        <v>Sep 2012</v>
      </c>
      <c r="B18" s="11">
        <v>804</v>
      </c>
      <c r="C18" s="11">
        <v>120705</v>
      </c>
      <c r="D18" s="11">
        <v>882365</v>
      </c>
      <c r="E18" s="11">
        <v>19956</v>
      </c>
      <c r="F18" s="11">
        <v>53847</v>
      </c>
      <c r="G18" s="11">
        <v>2630048</v>
      </c>
      <c r="H18" s="11">
        <v>20760</v>
      </c>
      <c r="I18" s="11">
        <v>174552</v>
      </c>
      <c r="J18" s="11">
        <v>3512413</v>
      </c>
    </row>
    <row r="19" spans="1:10" ht="12" customHeight="1">
      <c r="A19" s="12" t="s">
        <v>58</v>
      </c>
      <c r="B19" s="13">
        <v>837</v>
      </c>
      <c r="C19" s="13">
        <v>126807</v>
      </c>
      <c r="D19" s="13">
        <v>862377.75</v>
      </c>
      <c r="E19" s="13">
        <v>20225.5</v>
      </c>
      <c r="F19" s="13">
        <v>54129.5</v>
      </c>
      <c r="G19" s="13">
        <v>2552755</v>
      </c>
      <c r="H19" s="13">
        <v>21062.5</v>
      </c>
      <c r="I19" s="13">
        <v>180936.5</v>
      </c>
      <c r="J19" s="13">
        <v>3415132.75</v>
      </c>
    </row>
    <row r="20" spans="1:10" ht="12" customHeight="1">
      <c r="A20" s="14" t="s">
        <v>395</v>
      </c>
      <c r="B20" s="15" t="s">
        <v>394</v>
      </c>
      <c r="C20" s="15" t="s">
        <v>394</v>
      </c>
      <c r="D20" s="15" t="s">
        <v>394</v>
      </c>
      <c r="E20" s="15" t="s">
        <v>394</v>
      </c>
      <c r="F20" s="15" t="s">
        <v>394</v>
      </c>
      <c r="G20" s="15" t="s">
        <v>394</v>
      </c>
      <c r="H20" s="15" t="s">
        <v>394</v>
      </c>
      <c r="I20" s="15" t="s">
        <v>394</v>
      </c>
      <c r="J20" s="15" t="s">
        <v>394</v>
      </c>
    </row>
    <row r="21" ht="12" customHeight="1">
      <c r="A21" s="3" t="str">
        <f>"FY "&amp;RIGHT(A6,4)+1</f>
        <v>FY 2013</v>
      </c>
    </row>
    <row r="22" spans="1:10" ht="12" customHeight="1">
      <c r="A22" s="2" t="str">
        <f>"Oct "&amp;RIGHT(A6,4)</f>
        <v>Oct 2012</v>
      </c>
      <c r="B22" s="11" t="s">
        <v>394</v>
      </c>
      <c r="C22" s="11" t="s">
        <v>394</v>
      </c>
      <c r="D22" s="11" t="s">
        <v>394</v>
      </c>
      <c r="E22" s="11" t="s">
        <v>394</v>
      </c>
      <c r="F22" s="11" t="s">
        <v>394</v>
      </c>
      <c r="G22" s="11" t="s">
        <v>394</v>
      </c>
      <c r="H22" s="11" t="s">
        <v>394</v>
      </c>
      <c r="I22" s="11" t="s">
        <v>394</v>
      </c>
      <c r="J22" s="11" t="s">
        <v>394</v>
      </c>
    </row>
    <row r="23" spans="1:10" ht="12" customHeight="1">
      <c r="A23" s="2" t="str">
        <f>"Nov "&amp;RIGHT(A6,4)</f>
        <v>Nov 2012</v>
      </c>
      <c r="B23" s="11" t="s">
        <v>394</v>
      </c>
      <c r="C23" s="11" t="s">
        <v>394</v>
      </c>
      <c r="D23" s="11" t="s">
        <v>394</v>
      </c>
      <c r="E23" s="11" t="s">
        <v>394</v>
      </c>
      <c r="F23" s="11" t="s">
        <v>394</v>
      </c>
      <c r="G23" s="11" t="s">
        <v>394</v>
      </c>
      <c r="H23" s="11" t="s">
        <v>394</v>
      </c>
      <c r="I23" s="11" t="s">
        <v>394</v>
      </c>
      <c r="J23" s="11" t="s">
        <v>394</v>
      </c>
    </row>
    <row r="24" spans="1:10" ht="12" customHeight="1">
      <c r="A24" s="2" t="str">
        <f>"Dec "&amp;RIGHT(A6,4)</f>
        <v>Dec 2012</v>
      </c>
      <c r="B24" s="11" t="s">
        <v>394</v>
      </c>
      <c r="C24" s="11" t="s">
        <v>394</v>
      </c>
      <c r="D24" s="11" t="s">
        <v>394</v>
      </c>
      <c r="E24" s="11" t="s">
        <v>394</v>
      </c>
      <c r="F24" s="11" t="s">
        <v>394</v>
      </c>
      <c r="G24" s="11" t="s">
        <v>394</v>
      </c>
      <c r="H24" s="11" t="s">
        <v>394</v>
      </c>
      <c r="I24" s="11" t="s">
        <v>394</v>
      </c>
      <c r="J24" s="11" t="s">
        <v>394</v>
      </c>
    </row>
    <row r="25" spans="1:10" ht="12" customHeight="1">
      <c r="A25" s="2" t="str">
        <f>"Jan "&amp;RIGHT(A6,4)+1</f>
        <v>Jan 2013</v>
      </c>
      <c r="B25" s="11" t="s">
        <v>394</v>
      </c>
      <c r="C25" s="11" t="s">
        <v>394</v>
      </c>
      <c r="D25" s="11" t="s">
        <v>394</v>
      </c>
      <c r="E25" s="11" t="s">
        <v>394</v>
      </c>
      <c r="F25" s="11" t="s">
        <v>394</v>
      </c>
      <c r="G25" s="11" t="s">
        <v>394</v>
      </c>
      <c r="H25" s="11" t="s">
        <v>394</v>
      </c>
      <c r="I25" s="11" t="s">
        <v>394</v>
      </c>
      <c r="J25" s="11" t="s">
        <v>394</v>
      </c>
    </row>
    <row r="26" spans="1:10" ht="12" customHeight="1">
      <c r="A26" s="2" t="str">
        <f>"Feb "&amp;RIGHT(A6,4)+1</f>
        <v>Feb 2013</v>
      </c>
      <c r="B26" s="11" t="s">
        <v>394</v>
      </c>
      <c r="C26" s="11" t="s">
        <v>394</v>
      </c>
      <c r="D26" s="11" t="s">
        <v>394</v>
      </c>
      <c r="E26" s="11" t="s">
        <v>394</v>
      </c>
      <c r="F26" s="11" t="s">
        <v>394</v>
      </c>
      <c r="G26" s="11" t="s">
        <v>394</v>
      </c>
      <c r="H26" s="11" t="s">
        <v>394</v>
      </c>
      <c r="I26" s="11" t="s">
        <v>394</v>
      </c>
      <c r="J26" s="11" t="s">
        <v>394</v>
      </c>
    </row>
    <row r="27" spans="1:10" ht="12" customHeight="1">
      <c r="A27" s="2" t="str">
        <f>"Mar "&amp;RIGHT(A6,4)+1</f>
        <v>Mar 2013</v>
      </c>
      <c r="B27" s="11" t="s">
        <v>394</v>
      </c>
      <c r="C27" s="11" t="s">
        <v>394</v>
      </c>
      <c r="D27" s="11" t="s">
        <v>394</v>
      </c>
      <c r="E27" s="11" t="s">
        <v>394</v>
      </c>
      <c r="F27" s="11" t="s">
        <v>394</v>
      </c>
      <c r="G27" s="11" t="s">
        <v>394</v>
      </c>
      <c r="H27" s="11" t="s">
        <v>394</v>
      </c>
      <c r="I27" s="11" t="s">
        <v>394</v>
      </c>
      <c r="J27" s="11" t="s">
        <v>394</v>
      </c>
    </row>
    <row r="28" spans="1:10" ht="12" customHeight="1">
      <c r="A28" s="2" t="str">
        <f>"Apr "&amp;RIGHT(A6,4)+1</f>
        <v>Apr 2013</v>
      </c>
      <c r="B28" s="11" t="s">
        <v>394</v>
      </c>
      <c r="C28" s="11" t="s">
        <v>394</v>
      </c>
      <c r="D28" s="11" t="s">
        <v>394</v>
      </c>
      <c r="E28" s="11" t="s">
        <v>394</v>
      </c>
      <c r="F28" s="11" t="s">
        <v>394</v>
      </c>
      <c r="G28" s="11" t="s">
        <v>394</v>
      </c>
      <c r="H28" s="11" t="s">
        <v>394</v>
      </c>
      <c r="I28" s="11" t="s">
        <v>394</v>
      </c>
      <c r="J28" s="11" t="s">
        <v>394</v>
      </c>
    </row>
    <row r="29" spans="1:10" ht="12" customHeight="1">
      <c r="A29" s="2" t="str">
        <f>"May "&amp;RIGHT(A6,4)+1</f>
        <v>May 2013</v>
      </c>
      <c r="B29" s="11" t="s">
        <v>394</v>
      </c>
      <c r="C29" s="11" t="s">
        <v>394</v>
      </c>
      <c r="D29" s="11" t="s">
        <v>394</v>
      </c>
      <c r="E29" s="11" t="s">
        <v>394</v>
      </c>
      <c r="F29" s="11" t="s">
        <v>394</v>
      </c>
      <c r="G29" s="11" t="s">
        <v>394</v>
      </c>
      <c r="H29" s="11" t="s">
        <v>394</v>
      </c>
      <c r="I29" s="11" t="s">
        <v>394</v>
      </c>
      <c r="J29" s="11" t="s">
        <v>394</v>
      </c>
    </row>
    <row r="30" spans="1:10" ht="12" customHeight="1">
      <c r="A30" s="2" t="str">
        <f>"Jun "&amp;RIGHT(A6,4)+1</f>
        <v>Jun 2013</v>
      </c>
      <c r="B30" s="11" t="s">
        <v>394</v>
      </c>
      <c r="C30" s="11" t="s">
        <v>394</v>
      </c>
      <c r="D30" s="11" t="s">
        <v>394</v>
      </c>
      <c r="E30" s="11" t="s">
        <v>394</v>
      </c>
      <c r="F30" s="11" t="s">
        <v>394</v>
      </c>
      <c r="G30" s="11" t="s">
        <v>394</v>
      </c>
      <c r="H30" s="11" t="s">
        <v>394</v>
      </c>
      <c r="I30" s="11" t="s">
        <v>394</v>
      </c>
      <c r="J30" s="11" t="s">
        <v>394</v>
      </c>
    </row>
    <row r="31" spans="1:10" ht="12" customHeight="1">
      <c r="A31" s="2" t="str">
        <f>"Jul "&amp;RIGHT(A6,4)+1</f>
        <v>Jul 2013</v>
      </c>
      <c r="B31" s="11" t="s">
        <v>394</v>
      </c>
      <c r="C31" s="11" t="s">
        <v>394</v>
      </c>
      <c r="D31" s="11" t="s">
        <v>394</v>
      </c>
      <c r="E31" s="11" t="s">
        <v>394</v>
      </c>
      <c r="F31" s="11" t="s">
        <v>394</v>
      </c>
      <c r="G31" s="11" t="s">
        <v>394</v>
      </c>
      <c r="H31" s="11" t="s">
        <v>394</v>
      </c>
      <c r="I31" s="11" t="s">
        <v>394</v>
      </c>
      <c r="J31" s="11" t="s">
        <v>394</v>
      </c>
    </row>
    <row r="32" spans="1:10" ht="12" customHeight="1">
      <c r="A32" s="2" t="str">
        <f>"Aug "&amp;RIGHT(A6,4)+1</f>
        <v>Aug 2013</v>
      </c>
      <c r="B32" s="11" t="s">
        <v>394</v>
      </c>
      <c r="C32" s="11" t="s">
        <v>394</v>
      </c>
      <c r="D32" s="11" t="s">
        <v>394</v>
      </c>
      <c r="E32" s="11" t="s">
        <v>394</v>
      </c>
      <c r="F32" s="11" t="s">
        <v>394</v>
      </c>
      <c r="G32" s="11" t="s">
        <v>394</v>
      </c>
      <c r="H32" s="11" t="s">
        <v>394</v>
      </c>
      <c r="I32" s="11" t="s">
        <v>394</v>
      </c>
      <c r="J32" s="11" t="s">
        <v>394</v>
      </c>
    </row>
    <row r="33" spans="1:10" ht="12" customHeight="1">
      <c r="A33" s="2" t="str">
        <f>"Sep "&amp;RIGHT(A6,4)+1</f>
        <v>Sep 2013</v>
      </c>
      <c r="B33" s="11" t="s">
        <v>394</v>
      </c>
      <c r="C33" s="11" t="s">
        <v>394</v>
      </c>
      <c r="D33" s="11" t="s">
        <v>394</v>
      </c>
      <c r="E33" s="11" t="s">
        <v>394</v>
      </c>
      <c r="F33" s="11" t="s">
        <v>394</v>
      </c>
      <c r="G33" s="11" t="s">
        <v>394</v>
      </c>
      <c r="H33" s="11" t="s">
        <v>394</v>
      </c>
      <c r="I33" s="11" t="s">
        <v>394</v>
      </c>
      <c r="J33" s="11" t="s">
        <v>394</v>
      </c>
    </row>
    <row r="34" spans="1:10" ht="12" customHeight="1">
      <c r="A34" s="12" t="s">
        <v>58</v>
      </c>
      <c r="B34" s="13" t="s">
        <v>394</v>
      </c>
      <c r="C34" s="13" t="s">
        <v>394</v>
      </c>
      <c r="D34" s="13" t="s">
        <v>394</v>
      </c>
      <c r="E34" s="13" t="s">
        <v>394</v>
      </c>
      <c r="F34" s="13" t="s">
        <v>394</v>
      </c>
      <c r="G34" s="13" t="s">
        <v>394</v>
      </c>
      <c r="H34" s="13" t="s">
        <v>394</v>
      </c>
      <c r="I34" s="13" t="s">
        <v>394</v>
      </c>
      <c r="J34" s="13" t="s">
        <v>394</v>
      </c>
    </row>
    <row r="35" spans="1:10" ht="12" customHeight="1">
      <c r="A35" s="14" t="str">
        <f>"Total "&amp;MID(A20,7,LEN(A20)-13)&amp;" Months"</f>
        <v>Total 1 Months</v>
      </c>
      <c r="B35" s="15" t="s">
        <v>394</v>
      </c>
      <c r="C35" s="15" t="s">
        <v>394</v>
      </c>
      <c r="D35" s="15" t="s">
        <v>394</v>
      </c>
      <c r="E35" s="15" t="s">
        <v>394</v>
      </c>
      <c r="F35" s="15" t="s">
        <v>394</v>
      </c>
      <c r="G35" s="15" t="s">
        <v>394</v>
      </c>
      <c r="H35" s="15" t="s">
        <v>394</v>
      </c>
      <c r="I35" s="15" t="s">
        <v>394</v>
      </c>
      <c r="J35" s="15" t="s">
        <v>394</v>
      </c>
    </row>
    <row r="36" spans="1:10" ht="12" customHeight="1">
      <c r="A36" s="33"/>
      <c r="B36" s="33"/>
      <c r="C36" s="33"/>
      <c r="D36" s="33"/>
      <c r="E36" s="33"/>
      <c r="F36" s="33"/>
      <c r="G36" s="33"/>
      <c r="H36" s="33"/>
      <c r="I36" s="33"/>
      <c r="J36" s="33"/>
    </row>
    <row r="37" spans="1:10" ht="99.75" customHeight="1">
      <c r="A37" s="51" t="s">
        <v>107</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0" width="11.421875" style="0" customWidth="1"/>
  </cols>
  <sheetData>
    <row r="1" spans="1:10" ht="12" customHeight="1">
      <c r="A1" s="41" t="s">
        <v>391</v>
      </c>
      <c r="B1" s="41"/>
      <c r="C1" s="41"/>
      <c r="D1" s="41"/>
      <c r="E1" s="41"/>
      <c r="F1" s="41"/>
      <c r="G1" s="41"/>
      <c r="H1" s="41"/>
      <c r="I1" s="41"/>
      <c r="J1" s="2" t="s">
        <v>392</v>
      </c>
    </row>
    <row r="2" spans="1:10" ht="12" customHeight="1">
      <c r="A2" s="43" t="s">
        <v>227</v>
      </c>
      <c r="B2" s="43"/>
      <c r="C2" s="43"/>
      <c r="D2" s="43"/>
      <c r="E2" s="43"/>
      <c r="F2" s="43"/>
      <c r="G2" s="43"/>
      <c r="H2" s="43"/>
      <c r="I2" s="43"/>
      <c r="J2" s="1"/>
    </row>
    <row r="3" spans="1:10" ht="24" customHeight="1">
      <c r="A3" s="45" t="s">
        <v>53</v>
      </c>
      <c r="B3" s="47" t="s">
        <v>226</v>
      </c>
      <c r="C3" s="53"/>
      <c r="D3" s="48"/>
      <c r="E3" s="47" t="s">
        <v>228</v>
      </c>
      <c r="F3" s="53"/>
      <c r="G3" s="48"/>
      <c r="H3" s="47" t="s">
        <v>229</v>
      </c>
      <c r="I3" s="53"/>
      <c r="J3" s="53"/>
    </row>
    <row r="4" spans="1:10" ht="24" customHeight="1">
      <c r="A4" s="46"/>
      <c r="B4" s="10" t="s">
        <v>106</v>
      </c>
      <c r="C4" s="10" t="s">
        <v>104</v>
      </c>
      <c r="D4" s="10" t="s">
        <v>105</v>
      </c>
      <c r="E4" s="10" t="s">
        <v>106</v>
      </c>
      <c r="F4" s="10" t="s">
        <v>104</v>
      </c>
      <c r="G4" s="10" t="s">
        <v>105</v>
      </c>
      <c r="H4" s="10" t="s">
        <v>106</v>
      </c>
      <c r="I4" s="10" t="s">
        <v>104</v>
      </c>
      <c r="J4" s="9" t="s">
        <v>105</v>
      </c>
    </row>
    <row r="5" spans="1:10" ht="12" customHeight="1">
      <c r="A5" s="1"/>
      <c r="B5" s="33" t="str">
        <f>REPT("-",101)&amp;" Number "&amp;REPT("-",101)</f>
        <v>----------------------------------------------------------------------------------------------------- Number -----------------------------------------------------------------------------------------------------</v>
      </c>
      <c r="C5" s="33"/>
      <c r="D5" s="33"/>
      <c r="E5" s="33"/>
      <c r="F5" s="33"/>
      <c r="G5" s="33"/>
      <c r="H5" s="33"/>
      <c r="I5" s="33"/>
      <c r="J5" s="33"/>
    </row>
    <row r="6" ht="12" customHeight="1">
      <c r="A6" s="3" t="s">
        <v>393</v>
      </c>
    </row>
    <row r="7" spans="1:10" ht="12" customHeight="1">
      <c r="A7" s="2" t="str">
        <f>"Oct "&amp;RIGHT(A6,4)-1</f>
        <v>Oct 2011</v>
      </c>
      <c r="B7" s="11">
        <v>8058</v>
      </c>
      <c r="C7" s="11">
        <v>13736</v>
      </c>
      <c r="D7" s="11">
        <v>694333</v>
      </c>
      <c r="E7" s="11">
        <v>1148</v>
      </c>
      <c r="F7" s="11">
        <v>4022</v>
      </c>
      <c r="G7" s="11">
        <v>114806</v>
      </c>
      <c r="H7" s="11">
        <v>1617</v>
      </c>
      <c r="I7" s="11">
        <v>14497</v>
      </c>
      <c r="J7" s="11">
        <v>557732</v>
      </c>
    </row>
    <row r="8" spans="1:10" ht="12" customHeight="1">
      <c r="A8" s="2" t="str">
        <f>"Nov "&amp;RIGHT(A6,4)-1</f>
        <v>Nov 2011</v>
      </c>
      <c r="B8" s="11" t="s">
        <v>394</v>
      </c>
      <c r="C8" s="11" t="s">
        <v>394</v>
      </c>
      <c r="D8" s="11" t="s">
        <v>394</v>
      </c>
      <c r="E8" s="11" t="s">
        <v>394</v>
      </c>
      <c r="F8" s="11" t="s">
        <v>394</v>
      </c>
      <c r="G8" s="11" t="s">
        <v>394</v>
      </c>
      <c r="H8" s="11" t="s">
        <v>394</v>
      </c>
      <c r="I8" s="11" t="s">
        <v>394</v>
      </c>
      <c r="J8" s="11" t="s">
        <v>394</v>
      </c>
    </row>
    <row r="9" spans="1:10" ht="12" customHeight="1">
      <c r="A9" s="2" t="str">
        <f>"Dec "&amp;RIGHT(A6,4)-1</f>
        <v>Dec 2011</v>
      </c>
      <c r="B9" s="11" t="s">
        <v>394</v>
      </c>
      <c r="C9" s="11" t="s">
        <v>394</v>
      </c>
      <c r="D9" s="11" t="s">
        <v>394</v>
      </c>
      <c r="E9" s="11" t="s">
        <v>394</v>
      </c>
      <c r="F9" s="11" t="s">
        <v>394</v>
      </c>
      <c r="G9" s="11" t="s">
        <v>394</v>
      </c>
      <c r="H9" s="11" t="s">
        <v>394</v>
      </c>
      <c r="I9" s="11" t="s">
        <v>394</v>
      </c>
      <c r="J9" s="11" t="s">
        <v>394</v>
      </c>
    </row>
    <row r="10" spans="1:10" ht="12" customHeight="1">
      <c r="A10" s="2" t="str">
        <f>"Jan "&amp;RIGHT(A6,4)</f>
        <v>Jan 2012</v>
      </c>
      <c r="B10" s="11" t="s">
        <v>394</v>
      </c>
      <c r="C10" s="11" t="s">
        <v>394</v>
      </c>
      <c r="D10" s="11" t="s">
        <v>394</v>
      </c>
      <c r="E10" s="11" t="s">
        <v>394</v>
      </c>
      <c r="F10" s="11" t="s">
        <v>394</v>
      </c>
      <c r="G10" s="11" t="s">
        <v>394</v>
      </c>
      <c r="H10" s="11" t="s">
        <v>394</v>
      </c>
      <c r="I10" s="11" t="s">
        <v>394</v>
      </c>
      <c r="J10" s="11" t="s">
        <v>394</v>
      </c>
    </row>
    <row r="11" spans="1:10" ht="12" customHeight="1">
      <c r="A11" s="2" t="str">
        <f>"Feb "&amp;RIGHT(A6,4)</f>
        <v>Feb 2012</v>
      </c>
      <c r="B11" s="11" t="s">
        <v>394</v>
      </c>
      <c r="C11" s="11" t="s">
        <v>394</v>
      </c>
      <c r="D11" s="11" t="s">
        <v>394</v>
      </c>
      <c r="E11" s="11" t="s">
        <v>394</v>
      </c>
      <c r="F11" s="11" t="s">
        <v>394</v>
      </c>
      <c r="G11" s="11" t="s">
        <v>394</v>
      </c>
      <c r="H11" s="11" t="s">
        <v>394</v>
      </c>
      <c r="I11" s="11" t="s">
        <v>394</v>
      </c>
      <c r="J11" s="11" t="s">
        <v>394</v>
      </c>
    </row>
    <row r="12" spans="1:10" ht="12" customHeight="1">
      <c r="A12" s="2" t="str">
        <f>"Mar "&amp;RIGHT(A6,4)</f>
        <v>Mar 2012</v>
      </c>
      <c r="B12" s="11">
        <v>8569</v>
      </c>
      <c r="C12" s="11">
        <v>16138</v>
      </c>
      <c r="D12" s="11">
        <v>826082</v>
      </c>
      <c r="E12" s="11">
        <v>1173</v>
      </c>
      <c r="F12" s="11">
        <v>3159</v>
      </c>
      <c r="G12" s="11">
        <v>118276</v>
      </c>
      <c r="H12" s="11">
        <v>1613</v>
      </c>
      <c r="I12" s="11">
        <v>13395</v>
      </c>
      <c r="J12" s="11">
        <v>556287</v>
      </c>
    </row>
    <row r="13" spans="1:10" ht="12" customHeight="1">
      <c r="A13" s="2" t="str">
        <f>"Apr "&amp;RIGHT(A6,4)</f>
        <v>Apr 2012</v>
      </c>
      <c r="B13" s="11" t="s">
        <v>394</v>
      </c>
      <c r="C13" s="11" t="s">
        <v>394</v>
      </c>
      <c r="D13" s="11" t="s">
        <v>394</v>
      </c>
      <c r="E13" s="11" t="s">
        <v>394</v>
      </c>
      <c r="F13" s="11" t="s">
        <v>394</v>
      </c>
      <c r="G13" s="11" t="s">
        <v>394</v>
      </c>
      <c r="H13" s="11" t="s">
        <v>394</v>
      </c>
      <c r="I13" s="11" t="s">
        <v>394</v>
      </c>
      <c r="J13" s="11" t="s">
        <v>394</v>
      </c>
    </row>
    <row r="14" spans="1:10" ht="12" customHeight="1">
      <c r="A14" s="2" t="str">
        <f>"May "&amp;RIGHT(A6,4)</f>
        <v>May 2012</v>
      </c>
      <c r="B14" s="11" t="s">
        <v>394</v>
      </c>
      <c r="C14" s="11" t="s">
        <v>394</v>
      </c>
      <c r="D14" s="11" t="s">
        <v>394</v>
      </c>
      <c r="E14" s="11" t="s">
        <v>394</v>
      </c>
      <c r="F14" s="11" t="s">
        <v>394</v>
      </c>
      <c r="G14" s="11" t="s">
        <v>394</v>
      </c>
      <c r="H14" s="11" t="s">
        <v>394</v>
      </c>
      <c r="I14" s="11" t="s">
        <v>394</v>
      </c>
      <c r="J14" s="11" t="s">
        <v>394</v>
      </c>
    </row>
    <row r="15" spans="1:10" ht="12" customHeight="1">
      <c r="A15" s="2" t="str">
        <f>"Jun "&amp;RIGHT(A6,4)</f>
        <v>Jun 2012</v>
      </c>
      <c r="B15" s="11" t="s">
        <v>394</v>
      </c>
      <c r="C15" s="11" t="s">
        <v>394</v>
      </c>
      <c r="D15" s="11" t="s">
        <v>394</v>
      </c>
      <c r="E15" s="11" t="s">
        <v>394</v>
      </c>
      <c r="F15" s="11" t="s">
        <v>394</v>
      </c>
      <c r="G15" s="11" t="s">
        <v>394</v>
      </c>
      <c r="H15" s="11" t="s">
        <v>394</v>
      </c>
      <c r="I15" s="11" t="s">
        <v>394</v>
      </c>
      <c r="J15" s="11" t="s">
        <v>394</v>
      </c>
    </row>
    <row r="16" spans="1:10" ht="12" customHeight="1">
      <c r="A16" s="2" t="str">
        <f>"Jul "&amp;RIGHT(A6,4)</f>
        <v>Jul 2012</v>
      </c>
      <c r="B16" s="11" t="s">
        <v>394</v>
      </c>
      <c r="C16" s="11" t="s">
        <v>394</v>
      </c>
      <c r="D16" s="11" t="s">
        <v>394</v>
      </c>
      <c r="E16" s="11" t="s">
        <v>394</v>
      </c>
      <c r="F16" s="11" t="s">
        <v>394</v>
      </c>
      <c r="G16" s="11" t="s">
        <v>394</v>
      </c>
      <c r="H16" s="11" t="s">
        <v>394</v>
      </c>
      <c r="I16" s="11" t="s">
        <v>394</v>
      </c>
      <c r="J16" s="11" t="s">
        <v>394</v>
      </c>
    </row>
    <row r="17" spans="1:10" ht="12" customHeight="1">
      <c r="A17" s="2" t="str">
        <f>"Aug "&amp;RIGHT(A6,4)</f>
        <v>Aug 2012</v>
      </c>
      <c r="B17" s="11" t="s">
        <v>394</v>
      </c>
      <c r="C17" s="11" t="s">
        <v>394</v>
      </c>
      <c r="D17" s="11" t="s">
        <v>394</v>
      </c>
      <c r="E17" s="11" t="s">
        <v>394</v>
      </c>
      <c r="F17" s="11" t="s">
        <v>394</v>
      </c>
      <c r="G17" s="11" t="s">
        <v>394</v>
      </c>
      <c r="H17" s="11" t="s">
        <v>394</v>
      </c>
      <c r="I17" s="11" t="s">
        <v>394</v>
      </c>
      <c r="J17" s="11" t="s">
        <v>394</v>
      </c>
    </row>
    <row r="18" spans="1:10" ht="12" customHeight="1">
      <c r="A18" s="2" t="str">
        <f>"Sep "&amp;RIGHT(A6,4)</f>
        <v>Sep 2012</v>
      </c>
      <c r="B18" s="11" t="s">
        <v>394</v>
      </c>
      <c r="C18" s="11" t="s">
        <v>394</v>
      </c>
      <c r="D18" s="11" t="s">
        <v>394</v>
      </c>
      <c r="E18" s="11" t="s">
        <v>394</v>
      </c>
      <c r="F18" s="11" t="s">
        <v>394</v>
      </c>
      <c r="G18" s="11" t="s">
        <v>394</v>
      </c>
      <c r="H18" s="11" t="s">
        <v>394</v>
      </c>
      <c r="I18" s="11" t="s">
        <v>394</v>
      </c>
      <c r="J18" s="11" t="s">
        <v>394</v>
      </c>
    </row>
    <row r="19" spans="1:10" ht="12" customHeight="1">
      <c r="A19" s="12" t="s">
        <v>58</v>
      </c>
      <c r="B19" s="13">
        <v>8313.5</v>
      </c>
      <c r="C19" s="13">
        <v>14937</v>
      </c>
      <c r="D19" s="13">
        <v>760207.5</v>
      </c>
      <c r="E19" s="13">
        <v>1160.5</v>
      </c>
      <c r="F19" s="13">
        <v>3590.5</v>
      </c>
      <c r="G19" s="13">
        <v>116541</v>
      </c>
      <c r="H19" s="13">
        <v>1615</v>
      </c>
      <c r="I19" s="13">
        <v>13946</v>
      </c>
      <c r="J19" s="13">
        <v>557009.5</v>
      </c>
    </row>
    <row r="20" spans="1:10" ht="12" customHeight="1">
      <c r="A20" s="14" t="s">
        <v>395</v>
      </c>
      <c r="B20" s="15">
        <v>8058</v>
      </c>
      <c r="C20" s="15">
        <v>13736</v>
      </c>
      <c r="D20" s="15">
        <v>694333</v>
      </c>
      <c r="E20" s="15">
        <v>1148</v>
      </c>
      <c r="F20" s="15">
        <v>4022</v>
      </c>
      <c r="G20" s="15">
        <v>114806</v>
      </c>
      <c r="H20" s="15">
        <v>1617</v>
      </c>
      <c r="I20" s="15">
        <v>14497</v>
      </c>
      <c r="J20" s="15">
        <v>557732</v>
      </c>
    </row>
    <row r="21" ht="12" customHeight="1">
      <c r="A21" s="3" t="str">
        <f>"FY "&amp;RIGHT(A6,4)+1</f>
        <v>FY 2013</v>
      </c>
    </row>
    <row r="22" spans="1:10" ht="12" customHeight="1">
      <c r="A22" s="2" t="str">
        <f>"Oct "&amp;RIGHT(A6,4)</f>
        <v>Oct 2012</v>
      </c>
      <c r="B22" s="11">
        <v>8162</v>
      </c>
      <c r="C22" s="11">
        <v>14461</v>
      </c>
      <c r="D22" s="11">
        <v>688708</v>
      </c>
      <c r="E22" s="11">
        <v>992</v>
      </c>
      <c r="F22" s="11">
        <v>2411</v>
      </c>
      <c r="G22" s="11">
        <v>96054</v>
      </c>
      <c r="H22" s="11">
        <v>1307</v>
      </c>
      <c r="I22" s="11">
        <v>10269</v>
      </c>
      <c r="J22" s="11">
        <v>412225</v>
      </c>
    </row>
    <row r="23" spans="1:10" ht="12" customHeight="1">
      <c r="A23" s="2" t="str">
        <f>"Nov "&amp;RIGHT(A6,4)</f>
        <v>Nov 2012</v>
      </c>
      <c r="B23" s="11" t="s">
        <v>394</v>
      </c>
      <c r="C23" s="11" t="s">
        <v>394</v>
      </c>
      <c r="D23" s="11" t="s">
        <v>394</v>
      </c>
      <c r="E23" s="11" t="s">
        <v>394</v>
      </c>
      <c r="F23" s="11" t="s">
        <v>394</v>
      </c>
      <c r="G23" s="11" t="s">
        <v>394</v>
      </c>
      <c r="H23" s="11" t="s">
        <v>394</v>
      </c>
      <c r="I23" s="11" t="s">
        <v>394</v>
      </c>
      <c r="J23" s="11" t="s">
        <v>394</v>
      </c>
    </row>
    <row r="24" spans="1:10" ht="12" customHeight="1">
      <c r="A24" s="2" t="str">
        <f>"Dec "&amp;RIGHT(A6,4)</f>
        <v>Dec 2012</v>
      </c>
      <c r="B24" s="11" t="s">
        <v>394</v>
      </c>
      <c r="C24" s="11" t="s">
        <v>394</v>
      </c>
      <c r="D24" s="11" t="s">
        <v>394</v>
      </c>
      <c r="E24" s="11" t="s">
        <v>394</v>
      </c>
      <c r="F24" s="11" t="s">
        <v>394</v>
      </c>
      <c r="G24" s="11" t="s">
        <v>394</v>
      </c>
      <c r="H24" s="11" t="s">
        <v>394</v>
      </c>
      <c r="I24" s="11" t="s">
        <v>394</v>
      </c>
      <c r="J24" s="11" t="s">
        <v>394</v>
      </c>
    </row>
    <row r="25" spans="1:10" ht="12" customHeight="1">
      <c r="A25" s="2" t="str">
        <f>"Jan "&amp;RIGHT(A6,4)+1</f>
        <v>Jan 2013</v>
      </c>
      <c r="B25" s="11" t="s">
        <v>394</v>
      </c>
      <c r="C25" s="11" t="s">
        <v>394</v>
      </c>
      <c r="D25" s="11" t="s">
        <v>394</v>
      </c>
      <c r="E25" s="11" t="s">
        <v>394</v>
      </c>
      <c r="F25" s="11" t="s">
        <v>394</v>
      </c>
      <c r="G25" s="11" t="s">
        <v>394</v>
      </c>
      <c r="H25" s="11" t="s">
        <v>394</v>
      </c>
      <c r="I25" s="11" t="s">
        <v>394</v>
      </c>
      <c r="J25" s="11" t="s">
        <v>394</v>
      </c>
    </row>
    <row r="26" spans="1:10" ht="12" customHeight="1">
      <c r="A26" s="2" t="str">
        <f>"Feb "&amp;RIGHT(A6,4)+1</f>
        <v>Feb 2013</v>
      </c>
      <c r="B26" s="11" t="s">
        <v>394</v>
      </c>
      <c r="C26" s="11" t="s">
        <v>394</v>
      </c>
      <c r="D26" s="11" t="s">
        <v>394</v>
      </c>
      <c r="E26" s="11" t="s">
        <v>394</v>
      </c>
      <c r="F26" s="11" t="s">
        <v>394</v>
      </c>
      <c r="G26" s="11" t="s">
        <v>394</v>
      </c>
      <c r="H26" s="11" t="s">
        <v>394</v>
      </c>
      <c r="I26" s="11" t="s">
        <v>394</v>
      </c>
      <c r="J26" s="11" t="s">
        <v>394</v>
      </c>
    </row>
    <row r="27" spans="1:10" ht="12" customHeight="1">
      <c r="A27" s="2" t="str">
        <f>"Mar "&amp;RIGHT(A6,4)+1</f>
        <v>Mar 2013</v>
      </c>
      <c r="B27" s="11" t="s">
        <v>394</v>
      </c>
      <c r="C27" s="11" t="s">
        <v>394</v>
      </c>
      <c r="D27" s="11" t="s">
        <v>394</v>
      </c>
      <c r="E27" s="11" t="s">
        <v>394</v>
      </c>
      <c r="F27" s="11" t="s">
        <v>394</v>
      </c>
      <c r="G27" s="11" t="s">
        <v>394</v>
      </c>
      <c r="H27" s="11" t="s">
        <v>394</v>
      </c>
      <c r="I27" s="11" t="s">
        <v>394</v>
      </c>
      <c r="J27" s="11" t="s">
        <v>394</v>
      </c>
    </row>
    <row r="28" spans="1:10" ht="12" customHeight="1">
      <c r="A28" s="2" t="str">
        <f>"Apr "&amp;RIGHT(A6,4)+1</f>
        <v>Apr 2013</v>
      </c>
      <c r="B28" s="11" t="s">
        <v>394</v>
      </c>
      <c r="C28" s="11" t="s">
        <v>394</v>
      </c>
      <c r="D28" s="11" t="s">
        <v>394</v>
      </c>
      <c r="E28" s="11" t="s">
        <v>394</v>
      </c>
      <c r="F28" s="11" t="s">
        <v>394</v>
      </c>
      <c r="G28" s="11" t="s">
        <v>394</v>
      </c>
      <c r="H28" s="11" t="s">
        <v>394</v>
      </c>
      <c r="I28" s="11" t="s">
        <v>394</v>
      </c>
      <c r="J28" s="11" t="s">
        <v>394</v>
      </c>
    </row>
    <row r="29" spans="1:10" ht="12" customHeight="1">
      <c r="A29" s="2" t="str">
        <f>"May "&amp;RIGHT(A6,4)+1</f>
        <v>May 2013</v>
      </c>
      <c r="B29" s="11" t="s">
        <v>394</v>
      </c>
      <c r="C29" s="11" t="s">
        <v>394</v>
      </c>
      <c r="D29" s="11" t="s">
        <v>394</v>
      </c>
      <c r="E29" s="11" t="s">
        <v>394</v>
      </c>
      <c r="F29" s="11" t="s">
        <v>394</v>
      </c>
      <c r="G29" s="11" t="s">
        <v>394</v>
      </c>
      <c r="H29" s="11" t="s">
        <v>394</v>
      </c>
      <c r="I29" s="11" t="s">
        <v>394</v>
      </c>
      <c r="J29" s="11" t="s">
        <v>394</v>
      </c>
    </row>
    <row r="30" spans="1:10" ht="12" customHeight="1">
      <c r="A30" s="2" t="str">
        <f>"Jun "&amp;RIGHT(A6,4)+1</f>
        <v>Jun 2013</v>
      </c>
      <c r="B30" s="11" t="s">
        <v>394</v>
      </c>
      <c r="C30" s="11" t="s">
        <v>394</v>
      </c>
      <c r="D30" s="11" t="s">
        <v>394</v>
      </c>
      <c r="E30" s="11" t="s">
        <v>394</v>
      </c>
      <c r="F30" s="11" t="s">
        <v>394</v>
      </c>
      <c r="G30" s="11" t="s">
        <v>394</v>
      </c>
      <c r="H30" s="11" t="s">
        <v>394</v>
      </c>
      <c r="I30" s="11" t="s">
        <v>394</v>
      </c>
      <c r="J30" s="11" t="s">
        <v>394</v>
      </c>
    </row>
    <row r="31" spans="1:10" ht="12" customHeight="1">
      <c r="A31" s="2" t="str">
        <f>"Jul "&amp;RIGHT(A6,4)+1</f>
        <v>Jul 2013</v>
      </c>
      <c r="B31" s="11" t="s">
        <v>394</v>
      </c>
      <c r="C31" s="11" t="s">
        <v>394</v>
      </c>
      <c r="D31" s="11" t="s">
        <v>394</v>
      </c>
      <c r="E31" s="11" t="s">
        <v>394</v>
      </c>
      <c r="F31" s="11" t="s">
        <v>394</v>
      </c>
      <c r="G31" s="11" t="s">
        <v>394</v>
      </c>
      <c r="H31" s="11" t="s">
        <v>394</v>
      </c>
      <c r="I31" s="11" t="s">
        <v>394</v>
      </c>
      <c r="J31" s="11" t="s">
        <v>394</v>
      </c>
    </row>
    <row r="32" spans="1:10" ht="12" customHeight="1">
      <c r="A32" s="2" t="str">
        <f>"Aug "&amp;RIGHT(A6,4)+1</f>
        <v>Aug 2013</v>
      </c>
      <c r="B32" s="11" t="s">
        <v>394</v>
      </c>
      <c r="C32" s="11" t="s">
        <v>394</v>
      </c>
      <c r="D32" s="11" t="s">
        <v>394</v>
      </c>
      <c r="E32" s="11" t="s">
        <v>394</v>
      </c>
      <c r="F32" s="11" t="s">
        <v>394</v>
      </c>
      <c r="G32" s="11" t="s">
        <v>394</v>
      </c>
      <c r="H32" s="11" t="s">
        <v>394</v>
      </c>
      <c r="I32" s="11" t="s">
        <v>394</v>
      </c>
      <c r="J32" s="11" t="s">
        <v>394</v>
      </c>
    </row>
    <row r="33" spans="1:10" ht="12" customHeight="1">
      <c r="A33" s="2" t="str">
        <f>"Sep "&amp;RIGHT(A6,4)+1</f>
        <v>Sep 2013</v>
      </c>
      <c r="B33" s="11" t="s">
        <v>394</v>
      </c>
      <c r="C33" s="11" t="s">
        <v>394</v>
      </c>
      <c r="D33" s="11" t="s">
        <v>394</v>
      </c>
      <c r="E33" s="11" t="s">
        <v>394</v>
      </c>
      <c r="F33" s="11" t="s">
        <v>394</v>
      </c>
      <c r="G33" s="11" t="s">
        <v>394</v>
      </c>
      <c r="H33" s="11" t="s">
        <v>394</v>
      </c>
      <c r="I33" s="11" t="s">
        <v>394</v>
      </c>
      <c r="J33" s="11" t="s">
        <v>394</v>
      </c>
    </row>
    <row r="34" spans="1:10" ht="12" customHeight="1">
      <c r="A34" s="12" t="s">
        <v>58</v>
      </c>
      <c r="B34" s="13">
        <v>8162</v>
      </c>
      <c r="C34" s="13">
        <v>14461</v>
      </c>
      <c r="D34" s="13">
        <v>688708</v>
      </c>
      <c r="E34" s="13">
        <v>992</v>
      </c>
      <c r="F34" s="13">
        <v>2411</v>
      </c>
      <c r="G34" s="13">
        <v>96054</v>
      </c>
      <c r="H34" s="13">
        <v>1307</v>
      </c>
      <c r="I34" s="13">
        <v>10269</v>
      </c>
      <c r="J34" s="13">
        <v>412225</v>
      </c>
    </row>
    <row r="35" spans="1:10" ht="12" customHeight="1">
      <c r="A35" s="14" t="str">
        <f>"Total "&amp;MID(A20,7,LEN(A20)-13)&amp;" Months"</f>
        <v>Total 1 Months</v>
      </c>
      <c r="B35" s="15">
        <v>8162</v>
      </c>
      <c r="C35" s="15">
        <v>14461</v>
      </c>
      <c r="D35" s="15">
        <v>688708</v>
      </c>
      <c r="E35" s="15">
        <v>992</v>
      </c>
      <c r="F35" s="15">
        <v>2411</v>
      </c>
      <c r="G35" s="15">
        <v>96054</v>
      </c>
      <c r="H35" s="15">
        <v>1307</v>
      </c>
      <c r="I35" s="15">
        <v>10269</v>
      </c>
      <c r="J35" s="15">
        <v>412225</v>
      </c>
    </row>
    <row r="36" spans="1:10" ht="12" customHeight="1">
      <c r="A36" s="33"/>
      <c r="B36" s="33"/>
      <c r="C36" s="33"/>
      <c r="D36" s="33"/>
      <c r="E36" s="33"/>
      <c r="F36" s="33"/>
      <c r="G36" s="33"/>
      <c r="H36" s="33"/>
      <c r="I36" s="33"/>
      <c r="J36" s="33"/>
    </row>
    <row r="37" spans="1:10" ht="69.75" customHeight="1">
      <c r="A37" s="51" t="s">
        <v>108</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1" t="s">
        <v>391</v>
      </c>
      <c r="B1" s="41"/>
      <c r="C1" s="41"/>
      <c r="D1" s="41"/>
      <c r="E1" s="41"/>
      <c r="F1" s="41"/>
      <c r="G1" s="41"/>
      <c r="H1" s="41"/>
      <c r="I1" s="41"/>
      <c r="J1" s="41"/>
      <c r="K1" s="2" t="s">
        <v>392</v>
      </c>
    </row>
    <row r="2" spans="1:11" ht="12" customHeight="1">
      <c r="A2" s="43" t="s">
        <v>109</v>
      </c>
      <c r="B2" s="43"/>
      <c r="C2" s="43"/>
      <c r="D2" s="43"/>
      <c r="E2" s="43"/>
      <c r="F2" s="43"/>
      <c r="G2" s="43"/>
      <c r="H2" s="43"/>
      <c r="I2" s="43"/>
      <c r="J2" s="43"/>
      <c r="K2" s="1"/>
    </row>
    <row r="3" spans="1:11" ht="24" customHeight="1">
      <c r="A3" s="45" t="s">
        <v>53</v>
      </c>
      <c r="B3" s="47" t="s">
        <v>110</v>
      </c>
      <c r="C3" s="53"/>
      <c r="D3" s="53"/>
      <c r="E3" s="53"/>
      <c r="F3" s="48"/>
      <c r="G3" s="47" t="s">
        <v>111</v>
      </c>
      <c r="H3" s="53"/>
      <c r="I3" s="53"/>
      <c r="J3" s="53"/>
      <c r="K3" s="53"/>
    </row>
    <row r="4" spans="1:11" ht="24" customHeight="1">
      <c r="A4" s="46"/>
      <c r="B4" s="10" t="s">
        <v>112</v>
      </c>
      <c r="C4" s="10" t="s">
        <v>113</v>
      </c>
      <c r="D4" s="10" t="s">
        <v>114</v>
      </c>
      <c r="E4" s="10" t="s">
        <v>115</v>
      </c>
      <c r="F4" s="10" t="s">
        <v>58</v>
      </c>
      <c r="G4" s="10" t="s">
        <v>112</v>
      </c>
      <c r="H4" s="10" t="s">
        <v>113</v>
      </c>
      <c r="I4" s="10" t="s">
        <v>114</v>
      </c>
      <c r="J4" s="10" t="s">
        <v>115</v>
      </c>
      <c r="K4" s="9" t="s">
        <v>58</v>
      </c>
    </row>
    <row r="5" spans="1:11" ht="12" customHeight="1">
      <c r="A5" s="1"/>
      <c r="B5" s="33" t="str">
        <f>REPT("-",112)&amp;" Number "&amp;REPT("-",112)</f>
        <v>---------------------------------------------------------------------------------------------------------------- Number ----------------------------------------------------------------------------------------------------------------</v>
      </c>
      <c r="C5" s="33"/>
      <c r="D5" s="33"/>
      <c r="E5" s="33"/>
      <c r="F5" s="33"/>
      <c r="G5" s="33"/>
      <c r="H5" s="33"/>
      <c r="I5" s="33"/>
      <c r="J5" s="33"/>
      <c r="K5" s="33"/>
    </row>
    <row r="6" ht="12" customHeight="1">
      <c r="A6" s="3" t="s">
        <v>393</v>
      </c>
    </row>
    <row r="7" spans="1:11" ht="12" customHeight="1">
      <c r="A7" s="2" t="str">
        <f>"Oct "&amp;RIGHT(A6,4)-1</f>
        <v>Oct 2011</v>
      </c>
      <c r="B7" s="11">
        <v>11120186</v>
      </c>
      <c r="C7" s="11">
        <v>11726915</v>
      </c>
      <c r="D7" s="11">
        <v>6103620</v>
      </c>
      <c r="E7" s="11">
        <v>17837100</v>
      </c>
      <c r="F7" s="11">
        <v>46787821</v>
      </c>
      <c r="G7" s="11">
        <v>29183104</v>
      </c>
      <c r="H7" s="11">
        <v>34943233</v>
      </c>
      <c r="I7" s="11">
        <v>6838586</v>
      </c>
      <c r="J7" s="11">
        <v>44584343</v>
      </c>
      <c r="K7" s="11">
        <v>115549266</v>
      </c>
    </row>
    <row r="8" spans="1:11" ht="12" customHeight="1">
      <c r="A8" s="2" t="str">
        <f>"Nov "&amp;RIGHT(A6,4)-1</f>
        <v>Nov 2011</v>
      </c>
      <c r="B8" s="11">
        <v>10702043</v>
      </c>
      <c r="C8" s="11">
        <v>11537398</v>
      </c>
      <c r="D8" s="11">
        <v>5939063</v>
      </c>
      <c r="E8" s="11">
        <v>17273930</v>
      </c>
      <c r="F8" s="11">
        <v>45452434</v>
      </c>
      <c r="G8" s="11">
        <v>27734915</v>
      </c>
      <c r="H8" s="11">
        <v>33329343</v>
      </c>
      <c r="I8" s="11">
        <v>7056719</v>
      </c>
      <c r="J8" s="11">
        <v>42268910</v>
      </c>
      <c r="K8" s="11">
        <v>110389887</v>
      </c>
    </row>
    <row r="9" spans="1:11" ht="12" customHeight="1">
      <c r="A9" s="2" t="str">
        <f>"Dec "&amp;RIGHT(A6,4)-1</f>
        <v>Dec 2011</v>
      </c>
      <c r="B9" s="11">
        <v>10342802</v>
      </c>
      <c r="C9" s="11">
        <v>12023422</v>
      </c>
      <c r="D9" s="11">
        <v>5950980</v>
      </c>
      <c r="E9" s="11">
        <v>17023214</v>
      </c>
      <c r="F9" s="11">
        <v>45340418</v>
      </c>
      <c r="G9" s="11">
        <v>24281010</v>
      </c>
      <c r="H9" s="11">
        <v>30163784</v>
      </c>
      <c r="I9" s="11">
        <v>6285179</v>
      </c>
      <c r="J9" s="11">
        <v>37419383</v>
      </c>
      <c r="K9" s="11">
        <v>98149356</v>
      </c>
    </row>
    <row r="10" spans="1:11" ht="12" customHeight="1">
      <c r="A10" s="2" t="str">
        <f>"Jan "&amp;RIGHT(A6,4)</f>
        <v>Jan 2012</v>
      </c>
      <c r="B10" s="11">
        <v>11087810</v>
      </c>
      <c r="C10" s="11">
        <v>12022405</v>
      </c>
      <c r="D10" s="11">
        <v>6040829</v>
      </c>
      <c r="E10" s="11">
        <v>17872464</v>
      </c>
      <c r="F10" s="11">
        <v>47023508</v>
      </c>
      <c r="G10" s="11">
        <v>28325517</v>
      </c>
      <c r="H10" s="11">
        <v>34413764</v>
      </c>
      <c r="I10" s="11">
        <v>7527954</v>
      </c>
      <c r="J10" s="11">
        <v>43811482</v>
      </c>
      <c r="K10" s="11">
        <v>114078717</v>
      </c>
    </row>
    <row r="11" spans="1:11" ht="12" customHeight="1">
      <c r="A11" s="2" t="str">
        <f>"Feb "&amp;RIGHT(A6,4)</f>
        <v>Feb 2012</v>
      </c>
      <c r="B11" s="11">
        <v>11025276</v>
      </c>
      <c r="C11" s="11">
        <v>11944834</v>
      </c>
      <c r="D11" s="11">
        <v>5951370</v>
      </c>
      <c r="E11" s="11">
        <v>17691219</v>
      </c>
      <c r="F11" s="11">
        <v>46612699</v>
      </c>
      <c r="G11" s="11">
        <v>29364155</v>
      </c>
      <c r="H11" s="11">
        <v>35633010</v>
      </c>
      <c r="I11" s="11">
        <v>7185527</v>
      </c>
      <c r="J11" s="11">
        <v>45276281</v>
      </c>
      <c r="K11" s="11">
        <v>117458973</v>
      </c>
    </row>
    <row r="12" spans="1:11" ht="12" customHeight="1">
      <c r="A12" s="2" t="str">
        <f>"Mar "&amp;RIGHT(A6,4)</f>
        <v>Mar 2012</v>
      </c>
      <c r="B12" s="11">
        <v>11735595</v>
      </c>
      <c r="C12" s="11">
        <v>12935421</v>
      </c>
      <c r="D12" s="11">
        <v>6342262</v>
      </c>
      <c r="E12" s="11">
        <v>18877234</v>
      </c>
      <c r="F12" s="11">
        <v>49890512</v>
      </c>
      <c r="G12" s="11">
        <v>31011862</v>
      </c>
      <c r="H12" s="11">
        <v>38256165</v>
      </c>
      <c r="I12" s="11">
        <v>8327978</v>
      </c>
      <c r="J12" s="11">
        <v>48052686</v>
      </c>
      <c r="K12" s="11">
        <v>125648691</v>
      </c>
    </row>
    <row r="13" spans="1:11" ht="12" customHeight="1">
      <c r="A13" s="2" t="str">
        <f>"Apr "&amp;RIGHT(A6,4)</f>
        <v>Apr 2012</v>
      </c>
      <c r="B13" s="11">
        <v>11088771</v>
      </c>
      <c r="C13" s="11">
        <v>12539306</v>
      </c>
      <c r="D13" s="11">
        <v>5980094</v>
      </c>
      <c r="E13" s="11">
        <v>17915143</v>
      </c>
      <c r="F13" s="11">
        <v>47523314</v>
      </c>
      <c r="G13" s="11">
        <v>29116118</v>
      </c>
      <c r="H13" s="11">
        <v>35831951</v>
      </c>
      <c r="I13" s="11">
        <v>7435056</v>
      </c>
      <c r="J13" s="11">
        <v>44735685</v>
      </c>
      <c r="K13" s="11">
        <v>117118810</v>
      </c>
    </row>
    <row r="14" spans="1:11" ht="12" customHeight="1">
      <c r="A14" s="2" t="str">
        <f>"May "&amp;RIGHT(A6,4)</f>
        <v>May 2012</v>
      </c>
      <c r="B14" s="11">
        <v>12031185</v>
      </c>
      <c r="C14" s="11">
        <v>13362067</v>
      </c>
      <c r="D14" s="11">
        <v>6334388</v>
      </c>
      <c r="E14" s="11">
        <v>19309114</v>
      </c>
      <c r="F14" s="11">
        <v>51036754</v>
      </c>
      <c r="G14" s="11">
        <v>30569273</v>
      </c>
      <c r="H14" s="11">
        <v>37548453</v>
      </c>
      <c r="I14" s="11">
        <v>8312057</v>
      </c>
      <c r="J14" s="11">
        <v>47429172</v>
      </c>
      <c r="K14" s="11">
        <v>123858955</v>
      </c>
    </row>
    <row r="15" spans="1:11" ht="12" customHeight="1">
      <c r="A15" s="2" t="str">
        <f>"Jun "&amp;RIGHT(A6,4)</f>
        <v>Jun 2012</v>
      </c>
      <c r="B15" s="11">
        <v>10620721</v>
      </c>
      <c r="C15" s="11">
        <v>14664046</v>
      </c>
      <c r="D15" s="11">
        <v>5948292</v>
      </c>
      <c r="E15" s="11">
        <v>17728456</v>
      </c>
      <c r="F15" s="11">
        <v>48961515</v>
      </c>
      <c r="G15" s="11">
        <v>23400505</v>
      </c>
      <c r="H15" s="11">
        <v>31241901</v>
      </c>
      <c r="I15" s="11">
        <v>4067608</v>
      </c>
      <c r="J15" s="11">
        <v>34013553</v>
      </c>
      <c r="K15" s="11">
        <v>92723567</v>
      </c>
    </row>
    <row r="16" spans="1:11" ht="12" customHeight="1">
      <c r="A16" s="2" t="str">
        <f>"Jul "&amp;RIGHT(A6,4)</f>
        <v>Jul 2012</v>
      </c>
      <c r="B16" s="11">
        <v>9880637</v>
      </c>
      <c r="C16" s="11">
        <v>14660781</v>
      </c>
      <c r="D16" s="11">
        <v>5733225</v>
      </c>
      <c r="E16" s="11">
        <v>16899482</v>
      </c>
      <c r="F16" s="11">
        <v>47174125</v>
      </c>
      <c r="G16" s="11">
        <v>21500248</v>
      </c>
      <c r="H16" s="11">
        <v>29405325</v>
      </c>
      <c r="I16" s="11">
        <v>2644025</v>
      </c>
      <c r="J16" s="11">
        <v>30743802</v>
      </c>
      <c r="K16" s="11">
        <v>84293400</v>
      </c>
    </row>
    <row r="17" spans="1:11" ht="12" customHeight="1">
      <c r="A17" s="2" t="str">
        <f>"Aug "&amp;RIGHT(A6,4)</f>
        <v>Aug 2012</v>
      </c>
      <c r="B17" s="11">
        <v>11346418</v>
      </c>
      <c r="C17" s="11">
        <v>14855252</v>
      </c>
      <c r="D17" s="11">
        <v>6265363</v>
      </c>
      <c r="E17" s="11">
        <v>18659931</v>
      </c>
      <c r="F17" s="11">
        <v>51126964</v>
      </c>
      <c r="G17" s="11">
        <v>25109057</v>
      </c>
      <c r="H17" s="11">
        <v>32118004</v>
      </c>
      <c r="I17" s="11">
        <v>4388245</v>
      </c>
      <c r="J17" s="11">
        <v>36876563</v>
      </c>
      <c r="K17" s="11">
        <v>98491869</v>
      </c>
    </row>
    <row r="18" spans="1:11" ht="12" customHeight="1">
      <c r="A18" s="2" t="str">
        <f>"Sep "&amp;RIGHT(A6,4)</f>
        <v>Sep 2012</v>
      </c>
      <c r="B18" s="11">
        <v>9855948</v>
      </c>
      <c r="C18" s="11">
        <v>10296302</v>
      </c>
      <c r="D18" s="11">
        <v>5576628</v>
      </c>
      <c r="E18" s="11">
        <v>15915478</v>
      </c>
      <c r="F18" s="11">
        <v>41644356</v>
      </c>
      <c r="G18" s="11">
        <v>26394799</v>
      </c>
      <c r="H18" s="11">
        <v>30911971</v>
      </c>
      <c r="I18" s="11">
        <v>7772222</v>
      </c>
      <c r="J18" s="11">
        <v>40168441</v>
      </c>
      <c r="K18" s="11">
        <v>105247433</v>
      </c>
    </row>
    <row r="19" spans="1:11" ht="12" customHeight="1">
      <c r="A19" s="12" t="s">
        <v>58</v>
      </c>
      <c r="B19" s="13">
        <v>130837392</v>
      </c>
      <c r="C19" s="13">
        <v>152568149</v>
      </c>
      <c r="D19" s="13">
        <v>72166114</v>
      </c>
      <c r="E19" s="13">
        <v>213002765</v>
      </c>
      <c r="F19" s="13">
        <v>568574420</v>
      </c>
      <c r="G19" s="13">
        <v>325990563</v>
      </c>
      <c r="H19" s="13">
        <v>403796904</v>
      </c>
      <c r="I19" s="13">
        <v>77841156</v>
      </c>
      <c r="J19" s="13">
        <v>495380301</v>
      </c>
      <c r="K19" s="13">
        <v>1303008924</v>
      </c>
    </row>
    <row r="20" spans="1:11" ht="12" customHeight="1">
      <c r="A20" s="14" t="s">
        <v>395</v>
      </c>
      <c r="B20" s="15">
        <v>11120186</v>
      </c>
      <c r="C20" s="15">
        <v>11726915</v>
      </c>
      <c r="D20" s="15">
        <v>6103620</v>
      </c>
      <c r="E20" s="15">
        <v>17837100</v>
      </c>
      <c r="F20" s="15">
        <v>46787821</v>
      </c>
      <c r="G20" s="15">
        <v>29183104</v>
      </c>
      <c r="H20" s="15">
        <v>34943233</v>
      </c>
      <c r="I20" s="15">
        <v>6838586</v>
      </c>
      <c r="J20" s="15">
        <v>44584343</v>
      </c>
      <c r="K20" s="15">
        <v>115549266</v>
      </c>
    </row>
    <row r="21" ht="12" customHeight="1">
      <c r="A21" s="3" t="str">
        <f>"FY "&amp;RIGHT(A6,4)+1</f>
        <v>FY 2013</v>
      </c>
    </row>
    <row r="22" spans="1:11" ht="12" customHeight="1">
      <c r="A22" s="2" t="str">
        <f>"Oct "&amp;RIGHT(A6,4)</f>
        <v>Oct 2012</v>
      </c>
      <c r="B22" s="11">
        <v>11354743</v>
      </c>
      <c r="C22" s="11">
        <v>12080557</v>
      </c>
      <c r="D22" s="11">
        <v>6262420</v>
      </c>
      <c r="E22" s="11">
        <v>17879884</v>
      </c>
      <c r="F22" s="11">
        <v>47577604</v>
      </c>
      <c r="G22" s="11">
        <v>29666696</v>
      </c>
      <c r="H22" s="11">
        <v>35345990</v>
      </c>
      <c r="I22" s="11">
        <v>8415947</v>
      </c>
      <c r="J22" s="11">
        <v>44718304</v>
      </c>
      <c r="K22" s="11">
        <v>118146937</v>
      </c>
    </row>
    <row r="23" spans="1:11" ht="12"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row>
    <row r="34" spans="1:11" ht="12" customHeight="1">
      <c r="A34" s="12" t="s">
        <v>58</v>
      </c>
      <c r="B34" s="13">
        <v>11354743</v>
      </c>
      <c r="C34" s="13">
        <v>12080557</v>
      </c>
      <c r="D34" s="13">
        <v>6262420</v>
      </c>
      <c r="E34" s="13">
        <v>17879884</v>
      </c>
      <c r="F34" s="13">
        <v>47577604</v>
      </c>
      <c r="G34" s="13">
        <v>29666696</v>
      </c>
      <c r="H34" s="13">
        <v>35345990</v>
      </c>
      <c r="I34" s="13">
        <v>8415947</v>
      </c>
      <c r="J34" s="13">
        <v>44718304</v>
      </c>
      <c r="K34" s="13">
        <v>118146937</v>
      </c>
    </row>
    <row r="35" spans="1:11" ht="12" customHeight="1">
      <c r="A35" s="14" t="str">
        <f>"Total "&amp;MID(A20,7,LEN(A20)-13)&amp;" Months"</f>
        <v>Total 1 Months</v>
      </c>
      <c r="B35" s="15">
        <v>11354743</v>
      </c>
      <c r="C35" s="15">
        <v>12080557</v>
      </c>
      <c r="D35" s="15">
        <v>6262420</v>
      </c>
      <c r="E35" s="15">
        <v>17879884</v>
      </c>
      <c r="F35" s="15">
        <v>47577604</v>
      </c>
      <c r="G35" s="15">
        <v>29666696</v>
      </c>
      <c r="H35" s="15">
        <v>35345990</v>
      </c>
      <c r="I35" s="15">
        <v>8415947</v>
      </c>
      <c r="J35" s="15">
        <v>44718304</v>
      </c>
      <c r="K35" s="15">
        <v>118146937</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2" sqref="A2:H2"/>
    </sheetView>
  </sheetViews>
  <sheetFormatPr defaultColWidth="9.140625" defaultRowHeight="12.75"/>
  <cols>
    <col min="1" max="1" width="12.8515625" style="0" customWidth="1"/>
    <col min="2" max="9" width="11.421875" style="0" customWidth="1"/>
  </cols>
  <sheetData>
    <row r="1" spans="1:9" ht="12" customHeight="1">
      <c r="A1" s="41" t="s">
        <v>391</v>
      </c>
      <c r="B1" s="41"/>
      <c r="C1" s="41"/>
      <c r="D1" s="41"/>
      <c r="E1" s="41"/>
      <c r="F1" s="41"/>
      <c r="G1" s="41"/>
      <c r="H1" s="41"/>
      <c r="I1" s="2" t="s">
        <v>392</v>
      </c>
    </row>
    <row r="2" spans="1:9" ht="12" customHeight="1">
      <c r="A2" s="43" t="s">
        <v>345</v>
      </c>
      <c r="B2" s="43"/>
      <c r="C2" s="43"/>
      <c r="D2" s="43"/>
      <c r="E2" s="43"/>
      <c r="F2" s="43"/>
      <c r="G2" s="43"/>
      <c r="H2" s="43"/>
      <c r="I2" s="1"/>
    </row>
    <row r="3" spans="1:9" ht="24" customHeight="1">
      <c r="A3" s="45" t="s">
        <v>53</v>
      </c>
      <c r="B3" s="47" t="s">
        <v>112</v>
      </c>
      <c r="C3" s="53"/>
      <c r="D3" s="53"/>
      <c r="E3" s="48"/>
      <c r="F3" s="47" t="s">
        <v>113</v>
      </c>
      <c r="G3" s="53"/>
      <c r="H3" s="53"/>
      <c r="I3" s="53"/>
    </row>
    <row r="4" spans="1:9" ht="24" customHeight="1">
      <c r="A4" s="46"/>
      <c r="B4" s="10" t="s">
        <v>82</v>
      </c>
      <c r="C4" s="10" t="s">
        <v>83</v>
      </c>
      <c r="D4" s="10" t="s">
        <v>84</v>
      </c>
      <c r="E4" s="10" t="s">
        <v>58</v>
      </c>
      <c r="F4" s="10" t="s">
        <v>82</v>
      </c>
      <c r="G4" s="10" t="s">
        <v>83</v>
      </c>
      <c r="H4" s="10" t="s">
        <v>84</v>
      </c>
      <c r="I4" s="9" t="s">
        <v>58</v>
      </c>
    </row>
    <row r="5" spans="1:9" ht="12" customHeight="1">
      <c r="A5" s="1"/>
      <c r="B5" s="33" t="str">
        <f>REPT("-",89)&amp;" Number "&amp;REPT("-",89)</f>
        <v>----------------------------------------------------------------------------------------- Number -----------------------------------------------------------------------------------------</v>
      </c>
      <c r="C5" s="33"/>
      <c r="D5" s="33"/>
      <c r="E5" s="33"/>
      <c r="F5" s="33"/>
      <c r="G5" s="33"/>
      <c r="H5" s="33"/>
      <c r="I5" s="33"/>
    </row>
    <row r="6" ht="12" customHeight="1">
      <c r="A6" s="3" t="s">
        <v>393</v>
      </c>
    </row>
    <row r="7" spans="1:9" ht="12" customHeight="1">
      <c r="A7" s="2" t="str">
        <f>"Oct "&amp;RIGHT(A6,4)-1</f>
        <v>Oct 2011</v>
      </c>
      <c r="B7" s="11">
        <v>31258600</v>
      </c>
      <c r="C7" s="11">
        <v>1670026</v>
      </c>
      <c r="D7" s="11">
        <v>7374664</v>
      </c>
      <c r="E7" s="11">
        <v>40303290</v>
      </c>
      <c r="F7" s="11">
        <v>35697757</v>
      </c>
      <c r="G7" s="11">
        <v>2021276</v>
      </c>
      <c r="H7" s="11">
        <v>8951115</v>
      </c>
      <c r="I7" s="11">
        <v>46670148</v>
      </c>
    </row>
    <row r="8" spans="1:9" ht="12" customHeight="1">
      <c r="A8" s="2" t="str">
        <f>"Nov "&amp;RIGHT(A6,4)-1</f>
        <v>Nov 2011</v>
      </c>
      <c r="B8" s="11">
        <v>29718030</v>
      </c>
      <c r="C8" s="11">
        <v>1611529</v>
      </c>
      <c r="D8" s="11">
        <v>7107399</v>
      </c>
      <c r="E8" s="11">
        <v>38436958</v>
      </c>
      <c r="F8" s="11">
        <v>34264864</v>
      </c>
      <c r="G8" s="11">
        <v>1956655</v>
      </c>
      <c r="H8" s="11">
        <v>8645222</v>
      </c>
      <c r="I8" s="11">
        <v>44866741</v>
      </c>
    </row>
    <row r="9" spans="1:9" ht="12" customHeight="1">
      <c r="A9" s="2" t="str">
        <f>"Dec "&amp;RIGHT(A6,4)-1</f>
        <v>Dec 2011</v>
      </c>
      <c r="B9" s="11">
        <v>26588866</v>
      </c>
      <c r="C9" s="11">
        <v>1493570</v>
      </c>
      <c r="D9" s="11">
        <v>6541376</v>
      </c>
      <c r="E9" s="11">
        <v>34623812</v>
      </c>
      <c r="F9" s="11">
        <v>32030158</v>
      </c>
      <c r="G9" s="11">
        <v>1880777</v>
      </c>
      <c r="H9" s="11">
        <v>8276271</v>
      </c>
      <c r="I9" s="11">
        <v>42187206</v>
      </c>
    </row>
    <row r="10" spans="1:9" ht="12" customHeight="1">
      <c r="A10" s="2" t="str">
        <f>"Jan "&amp;RIGHT(A6,4)</f>
        <v>Jan 2012</v>
      </c>
      <c r="B10" s="11">
        <v>30368847</v>
      </c>
      <c r="C10" s="11">
        <v>1659681</v>
      </c>
      <c r="D10" s="11">
        <v>7384799</v>
      </c>
      <c r="E10" s="11">
        <v>39413327</v>
      </c>
      <c r="F10" s="11">
        <v>35278495</v>
      </c>
      <c r="G10" s="11">
        <v>2038087</v>
      </c>
      <c r="H10" s="11">
        <v>9119587</v>
      </c>
      <c r="I10" s="11">
        <v>46436169</v>
      </c>
    </row>
    <row r="11" spans="1:9" ht="12" customHeight="1">
      <c r="A11" s="2" t="str">
        <f>"Feb "&amp;RIGHT(A6,4)</f>
        <v>Feb 2012</v>
      </c>
      <c r="B11" s="11">
        <v>31051122</v>
      </c>
      <c r="C11" s="11">
        <v>1723098</v>
      </c>
      <c r="D11" s="11">
        <v>7615211</v>
      </c>
      <c r="E11" s="11">
        <v>40389431</v>
      </c>
      <c r="F11" s="11">
        <v>36063759</v>
      </c>
      <c r="G11" s="11">
        <v>2114239</v>
      </c>
      <c r="H11" s="11">
        <v>9399846</v>
      </c>
      <c r="I11" s="11">
        <v>47577844</v>
      </c>
    </row>
    <row r="12" spans="1:9" ht="12" customHeight="1">
      <c r="A12" s="2" t="str">
        <f>"Mar "&amp;RIGHT(A6,4)</f>
        <v>Mar 2012</v>
      </c>
      <c r="B12" s="11">
        <v>32729877</v>
      </c>
      <c r="C12" s="11">
        <v>1850365</v>
      </c>
      <c r="D12" s="11">
        <v>8167215</v>
      </c>
      <c r="E12" s="11">
        <v>42747457</v>
      </c>
      <c r="F12" s="11">
        <v>38656318</v>
      </c>
      <c r="G12" s="11">
        <v>2308072</v>
      </c>
      <c r="H12" s="11">
        <v>10227196</v>
      </c>
      <c r="I12" s="11">
        <v>51191586</v>
      </c>
    </row>
    <row r="13" spans="1:9" ht="12" customHeight="1">
      <c r="A13" s="2" t="str">
        <f>"Apr "&amp;RIGHT(A6,4)</f>
        <v>Apr 2012</v>
      </c>
      <c r="B13" s="11">
        <v>30653915</v>
      </c>
      <c r="C13" s="11">
        <v>1751773</v>
      </c>
      <c r="D13" s="11">
        <v>7799201</v>
      </c>
      <c r="E13" s="11">
        <v>40204889</v>
      </c>
      <c r="F13" s="11">
        <v>36399321</v>
      </c>
      <c r="G13" s="11">
        <v>2180552</v>
      </c>
      <c r="H13" s="11">
        <v>9791384</v>
      </c>
      <c r="I13" s="11">
        <v>48371257</v>
      </c>
    </row>
    <row r="14" spans="1:9" ht="12" customHeight="1">
      <c r="A14" s="2" t="str">
        <f>"May "&amp;RIGHT(A6,4)</f>
        <v>May 2012</v>
      </c>
      <c r="B14" s="11">
        <v>32230257</v>
      </c>
      <c r="C14" s="11">
        <v>1903255</v>
      </c>
      <c r="D14" s="11">
        <v>8466946</v>
      </c>
      <c r="E14" s="11">
        <v>42600458</v>
      </c>
      <c r="F14" s="11">
        <v>37991399</v>
      </c>
      <c r="G14" s="11">
        <v>2358435</v>
      </c>
      <c r="H14" s="11">
        <v>10560686</v>
      </c>
      <c r="I14" s="11">
        <v>50910520</v>
      </c>
    </row>
    <row r="15" spans="1:9" ht="12" customHeight="1">
      <c r="A15" s="2" t="str">
        <f>"Jun "&amp;RIGHT(A6,4)</f>
        <v>Jun 2012</v>
      </c>
      <c r="B15" s="11">
        <v>24774062</v>
      </c>
      <c r="C15" s="11">
        <v>1655288</v>
      </c>
      <c r="D15" s="11">
        <v>7591876</v>
      </c>
      <c r="E15" s="11">
        <v>34021226</v>
      </c>
      <c r="F15" s="11">
        <v>33417919</v>
      </c>
      <c r="G15" s="11">
        <v>2236900</v>
      </c>
      <c r="H15" s="11">
        <v>10251128</v>
      </c>
      <c r="I15" s="11">
        <v>45905947</v>
      </c>
    </row>
    <row r="16" spans="1:9" ht="12" customHeight="1">
      <c r="A16" s="2" t="str">
        <f>"Jul "&amp;RIGHT(A6,4)</f>
        <v>Jul 2012</v>
      </c>
      <c r="B16" s="11">
        <v>22703952</v>
      </c>
      <c r="C16" s="11">
        <v>1556225</v>
      </c>
      <c r="D16" s="11">
        <v>7120708</v>
      </c>
      <c r="E16" s="11">
        <v>31380885</v>
      </c>
      <c r="F16" s="11">
        <v>32097078</v>
      </c>
      <c r="G16" s="11">
        <v>2133139</v>
      </c>
      <c r="H16" s="11">
        <v>9835889</v>
      </c>
      <c r="I16" s="11">
        <v>44066106</v>
      </c>
    </row>
    <row r="17" spans="1:9" ht="12" customHeight="1">
      <c r="A17" s="2" t="str">
        <f>"Aug "&amp;RIGHT(A6,4)</f>
        <v>Aug 2012</v>
      </c>
      <c r="B17" s="11">
        <v>26770005</v>
      </c>
      <c r="C17" s="11">
        <v>1705181</v>
      </c>
      <c r="D17" s="11">
        <v>7980289</v>
      </c>
      <c r="E17" s="11">
        <v>36455475</v>
      </c>
      <c r="F17" s="11">
        <v>34345032</v>
      </c>
      <c r="G17" s="11">
        <v>2208781</v>
      </c>
      <c r="H17" s="11">
        <v>10419443</v>
      </c>
      <c r="I17" s="11">
        <v>46973256</v>
      </c>
    </row>
    <row r="18" spans="1:9" ht="12" customHeight="1">
      <c r="A18" s="2" t="str">
        <f>"Sep "&amp;RIGHT(A6,4)</f>
        <v>Sep 2012</v>
      </c>
      <c r="B18" s="11">
        <v>27833019</v>
      </c>
      <c r="C18" s="11">
        <v>1498289</v>
      </c>
      <c r="D18" s="11">
        <v>6919439</v>
      </c>
      <c r="E18" s="11">
        <v>36250747</v>
      </c>
      <c r="F18" s="11">
        <v>31262725</v>
      </c>
      <c r="G18" s="11">
        <v>1770013</v>
      </c>
      <c r="H18" s="11">
        <v>8175535</v>
      </c>
      <c r="I18" s="11">
        <v>41208273</v>
      </c>
    </row>
    <row r="19" spans="1:9" ht="12" customHeight="1">
      <c r="A19" s="12" t="s">
        <v>58</v>
      </c>
      <c r="B19" s="13">
        <v>346680552</v>
      </c>
      <c r="C19" s="13">
        <v>20078280</v>
      </c>
      <c r="D19" s="13">
        <v>90069123</v>
      </c>
      <c r="E19" s="13">
        <v>456827955</v>
      </c>
      <c r="F19" s="13">
        <v>417504825</v>
      </c>
      <c r="G19" s="13">
        <v>25206926</v>
      </c>
      <c r="H19" s="13">
        <v>113653302</v>
      </c>
      <c r="I19" s="13">
        <v>556365053</v>
      </c>
    </row>
    <row r="20" spans="1:9" ht="12" customHeight="1">
      <c r="A20" s="14" t="s">
        <v>395</v>
      </c>
      <c r="B20" s="15">
        <v>31258600</v>
      </c>
      <c r="C20" s="15">
        <v>1670026</v>
      </c>
      <c r="D20" s="15">
        <v>7374664</v>
      </c>
      <c r="E20" s="15">
        <v>40303290</v>
      </c>
      <c r="F20" s="15">
        <v>35697757</v>
      </c>
      <c r="G20" s="15">
        <v>2021276</v>
      </c>
      <c r="H20" s="15">
        <v>8951115</v>
      </c>
      <c r="I20" s="15">
        <v>46670148</v>
      </c>
    </row>
    <row r="21" ht="12" customHeight="1">
      <c r="A21" s="3" t="str">
        <f>"FY "&amp;RIGHT(A6,4)+1</f>
        <v>FY 2013</v>
      </c>
    </row>
    <row r="22" spans="1:9" ht="12" customHeight="1">
      <c r="A22" s="2" t="str">
        <f>"Oct "&amp;RIGHT(A6,4)</f>
        <v>Oct 2012</v>
      </c>
      <c r="B22" s="11">
        <v>31736712</v>
      </c>
      <c r="C22" s="11">
        <v>1708129</v>
      </c>
      <c r="D22" s="11">
        <v>7576598</v>
      </c>
      <c r="E22" s="11">
        <v>41021439</v>
      </c>
      <c r="F22" s="11">
        <v>36228406</v>
      </c>
      <c r="G22" s="11">
        <v>2079240</v>
      </c>
      <c r="H22" s="11">
        <v>9118901</v>
      </c>
      <c r="I22" s="11">
        <v>47426547</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31736712</v>
      </c>
      <c r="C34" s="13">
        <v>1708129</v>
      </c>
      <c r="D34" s="13">
        <v>7576598</v>
      </c>
      <c r="E34" s="13">
        <v>41021439</v>
      </c>
      <c r="F34" s="13">
        <v>36228406</v>
      </c>
      <c r="G34" s="13">
        <v>2079240</v>
      </c>
      <c r="H34" s="13">
        <v>9118901</v>
      </c>
      <c r="I34" s="13">
        <v>47426547</v>
      </c>
    </row>
    <row r="35" spans="1:9" ht="12" customHeight="1">
      <c r="A35" s="14" t="str">
        <f>"Total "&amp;MID(A20,7,LEN(A20)-13)&amp;" Months"</f>
        <v>Total 1 Months</v>
      </c>
      <c r="B35" s="15">
        <v>31736712</v>
      </c>
      <c r="C35" s="15">
        <v>1708129</v>
      </c>
      <c r="D35" s="15">
        <v>7576598</v>
      </c>
      <c r="E35" s="15">
        <v>41021439</v>
      </c>
      <c r="F35" s="15">
        <v>36228406</v>
      </c>
      <c r="G35" s="15">
        <v>2079240</v>
      </c>
      <c r="H35" s="15">
        <v>9118901</v>
      </c>
      <c r="I35" s="15">
        <v>47426547</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H1"/>
    </sheetView>
  </sheetViews>
  <sheetFormatPr defaultColWidth="9.140625" defaultRowHeight="12.75"/>
  <cols>
    <col min="1" max="1" width="12.8515625" style="0" customWidth="1"/>
    <col min="2" max="9" width="11.421875" style="0" customWidth="1"/>
  </cols>
  <sheetData>
    <row r="1" spans="1:9" ht="12" customHeight="1">
      <c r="A1" s="41" t="s">
        <v>391</v>
      </c>
      <c r="B1" s="41"/>
      <c r="C1" s="41"/>
      <c r="D1" s="41"/>
      <c r="E1" s="41"/>
      <c r="F1" s="41"/>
      <c r="G1" s="41"/>
      <c r="H1" s="41"/>
      <c r="I1" s="2" t="s">
        <v>392</v>
      </c>
    </row>
    <row r="2" spans="1:9" ht="12" customHeight="1">
      <c r="A2" s="43" t="s">
        <v>116</v>
      </c>
      <c r="B2" s="43"/>
      <c r="C2" s="43"/>
      <c r="D2" s="43"/>
      <c r="E2" s="43"/>
      <c r="F2" s="43"/>
      <c r="G2" s="43"/>
      <c r="H2" s="43"/>
      <c r="I2" s="1"/>
    </row>
    <row r="3" spans="1:9" ht="24" customHeight="1">
      <c r="A3" s="45" t="s">
        <v>53</v>
      </c>
      <c r="B3" s="47" t="s">
        <v>114</v>
      </c>
      <c r="C3" s="53"/>
      <c r="D3" s="53"/>
      <c r="E3" s="48"/>
      <c r="F3" s="47" t="s">
        <v>115</v>
      </c>
      <c r="G3" s="53"/>
      <c r="H3" s="53"/>
      <c r="I3" s="53"/>
    </row>
    <row r="4" spans="1:9" ht="24" customHeight="1">
      <c r="A4" s="46"/>
      <c r="B4" s="10" t="s">
        <v>82</v>
      </c>
      <c r="C4" s="10" t="s">
        <v>83</v>
      </c>
      <c r="D4" s="10" t="s">
        <v>84</v>
      </c>
      <c r="E4" s="10" t="s">
        <v>58</v>
      </c>
      <c r="F4" s="10" t="s">
        <v>82</v>
      </c>
      <c r="G4" s="10" t="s">
        <v>83</v>
      </c>
      <c r="H4" s="10" t="s">
        <v>84</v>
      </c>
      <c r="I4" s="9" t="s">
        <v>58</v>
      </c>
    </row>
    <row r="5" spans="1:9" ht="12" customHeight="1">
      <c r="A5" s="1"/>
      <c r="B5" s="33" t="str">
        <f>REPT("-",89)&amp;" Number "&amp;REPT("-",89)</f>
        <v>----------------------------------------------------------------------------------------- Number -----------------------------------------------------------------------------------------</v>
      </c>
      <c r="C5" s="33"/>
      <c r="D5" s="33"/>
      <c r="E5" s="33"/>
      <c r="F5" s="33"/>
      <c r="G5" s="33"/>
      <c r="H5" s="33"/>
      <c r="I5" s="33"/>
    </row>
    <row r="6" ht="12" customHeight="1">
      <c r="A6" s="3" t="s">
        <v>393</v>
      </c>
    </row>
    <row r="7" spans="1:9" ht="12" customHeight="1">
      <c r="A7" s="2" t="str">
        <f>"Oct "&amp;RIGHT(A6,4)-1</f>
        <v>Oct 2011</v>
      </c>
      <c r="B7" s="11">
        <v>12458150</v>
      </c>
      <c r="C7" s="11">
        <v>151145</v>
      </c>
      <c r="D7" s="11">
        <v>332911</v>
      </c>
      <c r="E7" s="11">
        <v>12942206</v>
      </c>
      <c r="F7" s="11">
        <v>47658772</v>
      </c>
      <c r="G7" s="11">
        <v>2583326</v>
      </c>
      <c r="H7" s="11">
        <v>12179345</v>
      </c>
      <c r="I7" s="11">
        <v>62421443</v>
      </c>
    </row>
    <row r="8" spans="1:9" ht="12" customHeight="1">
      <c r="A8" s="2" t="str">
        <f>"Nov "&amp;RIGHT(A6,4)-1</f>
        <v>Nov 2011</v>
      </c>
      <c r="B8" s="11">
        <v>12529366</v>
      </c>
      <c r="C8" s="11">
        <v>145660</v>
      </c>
      <c r="D8" s="11">
        <v>320756</v>
      </c>
      <c r="E8" s="11">
        <v>12995782</v>
      </c>
      <c r="F8" s="11">
        <v>45471679</v>
      </c>
      <c r="G8" s="11">
        <v>2467463</v>
      </c>
      <c r="H8" s="11">
        <v>11603698</v>
      </c>
      <c r="I8" s="11">
        <v>59542840</v>
      </c>
    </row>
    <row r="9" spans="1:9" ht="12" customHeight="1">
      <c r="A9" s="2" t="str">
        <f>"Dec "&amp;RIGHT(A6,4)-1</f>
        <v>Dec 2011</v>
      </c>
      <c r="B9" s="11">
        <v>11809424</v>
      </c>
      <c r="C9" s="11">
        <v>139825</v>
      </c>
      <c r="D9" s="11">
        <v>286910</v>
      </c>
      <c r="E9" s="11">
        <v>12236159</v>
      </c>
      <c r="F9" s="11">
        <v>41550774</v>
      </c>
      <c r="G9" s="11">
        <v>2273158</v>
      </c>
      <c r="H9" s="11">
        <v>10618665</v>
      </c>
      <c r="I9" s="11">
        <v>54442597</v>
      </c>
    </row>
    <row r="10" spans="1:9" ht="12" customHeight="1">
      <c r="A10" s="2" t="str">
        <f>"Jan "&amp;RIGHT(A6,4)</f>
        <v>Jan 2012</v>
      </c>
      <c r="B10" s="11">
        <v>13102391</v>
      </c>
      <c r="C10" s="11">
        <v>149919</v>
      </c>
      <c r="D10" s="11">
        <v>316473</v>
      </c>
      <c r="E10" s="11">
        <v>13568783</v>
      </c>
      <c r="F10" s="11">
        <v>46925339</v>
      </c>
      <c r="G10" s="11">
        <v>2569918</v>
      </c>
      <c r="H10" s="11">
        <v>12188689</v>
      </c>
      <c r="I10" s="11">
        <v>61683946</v>
      </c>
    </row>
    <row r="11" spans="1:9" ht="12" customHeight="1">
      <c r="A11" s="2" t="str">
        <f>"Feb "&amp;RIGHT(A6,4)</f>
        <v>Feb 2012</v>
      </c>
      <c r="B11" s="11">
        <v>12652855</v>
      </c>
      <c r="C11" s="11">
        <v>155250</v>
      </c>
      <c r="D11" s="11">
        <v>328792</v>
      </c>
      <c r="E11" s="11">
        <v>13136897</v>
      </c>
      <c r="F11" s="11">
        <v>47828134</v>
      </c>
      <c r="G11" s="11">
        <v>2647620</v>
      </c>
      <c r="H11" s="11">
        <v>12491746</v>
      </c>
      <c r="I11" s="11">
        <v>62967500</v>
      </c>
    </row>
    <row r="12" spans="1:9" ht="12" customHeight="1">
      <c r="A12" s="2" t="str">
        <f>"Mar "&amp;RIGHT(A6,4)</f>
        <v>Mar 2012</v>
      </c>
      <c r="B12" s="11">
        <v>14156035</v>
      </c>
      <c r="C12" s="11">
        <v>162863</v>
      </c>
      <c r="D12" s="11">
        <v>351342</v>
      </c>
      <c r="E12" s="11">
        <v>14670240</v>
      </c>
      <c r="F12" s="11">
        <v>50751883</v>
      </c>
      <c r="G12" s="11">
        <v>2823177</v>
      </c>
      <c r="H12" s="11">
        <v>13354860</v>
      </c>
      <c r="I12" s="11">
        <v>66929920</v>
      </c>
    </row>
    <row r="13" spans="1:9" ht="12" customHeight="1">
      <c r="A13" s="2" t="str">
        <f>"Apr "&amp;RIGHT(A6,4)</f>
        <v>Apr 2012</v>
      </c>
      <c r="B13" s="11">
        <v>12931266</v>
      </c>
      <c r="C13" s="11">
        <v>154210</v>
      </c>
      <c r="D13" s="11">
        <v>329674</v>
      </c>
      <c r="E13" s="11">
        <v>13415150</v>
      </c>
      <c r="F13" s="11">
        <v>47339076</v>
      </c>
      <c r="G13" s="11">
        <v>2677390</v>
      </c>
      <c r="H13" s="11">
        <v>12634362</v>
      </c>
      <c r="I13" s="11">
        <v>62650828</v>
      </c>
    </row>
    <row r="14" spans="1:9" ht="12" customHeight="1">
      <c r="A14" s="2" t="str">
        <f>"May "&amp;RIGHT(A6,4)</f>
        <v>May 2012</v>
      </c>
      <c r="B14" s="11">
        <v>14119829</v>
      </c>
      <c r="C14" s="11">
        <v>171090</v>
      </c>
      <c r="D14" s="11">
        <v>355526</v>
      </c>
      <c r="E14" s="11">
        <v>14646445</v>
      </c>
      <c r="F14" s="11">
        <v>50162943</v>
      </c>
      <c r="G14" s="11">
        <v>2894427</v>
      </c>
      <c r="H14" s="11">
        <v>13680916</v>
      </c>
      <c r="I14" s="11">
        <v>66738286</v>
      </c>
    </row>
    <row r="15" spans="1:9" ht="12" customHeight="1">
      <c r="A15" s="2" t="str">
        <f>"Jun "&amp;RIGHT(A6,4)</f>
        <v>Jun 2012</v>
      </c>
      <c r="B15" s="11">
        <v>9565278</v>
      </c>
      <c r="C15" s="11">
        <v>140878</v>
      </c>
      <c r="D15" s="11">
        <v>309744</v>
      </c>
      <c r="E15" s="11">
        <v>10015900</v>
      </c>
      <c r="F15" s="11">
        <v>37918850</v>
      </c>
      <c r="G15" s="11">
        <v>2359466</v>
      </c>
      <c r="H15" s="11">
        <v>11463693</v>
      </c>
      <c r="I15" s="11">
        <v>51742009</v>
      </c>
    </row>
    <row r="16" spans="1:9" ht="12" customHeight="1">
      <c r="A16" s="2" t="str">
        <f>"Jul "&amp;RIGHT(A6,4)</f>
        <v>Jul 2012</v>
      </c>
      <c r="B16" s="11">
        <v>7947600</v>
      </c>
      <c r="C16" s="11">
        <v>131923</v>
      </c>
      <c r="D16" s="11">
        <v>297727</v>
      </c>
      <c r="E16" s="11">
        <v>8377250</v>
      </c>
      <c r="F16" s="11">
        <v>34732247</v>
      </c>
      <c r="G16" s="11">
        <v>2200299</v>
      </c>
      <c r="H16" s="11">
        <v>10710738</v>
      </c>
      <c r="I16" s="11">
        <v>47643284</v>
      </c>
    </row>
    <row r="17" spans="1:9" ht="12" customHeight="1">
      <c r="A17" s="2" t="str">
        <f>"Aug "&amp;RIGHT(A6,4)</f>
        <v>Aug 2012</v>
      </c>
      <c r="B17" s="11">
        <v>10181342</v>
      </c>
      <c r="C17" s="11">
        <v>148297</v>
      </c>
      <c r="D17" s="11">
        <v>323969</v>
      </c>
      <c r="E17" s="11">
        <v>10653608</v>
      </c>
      <c r="F17" s="11">
        <v>40878380</v>
      </c>
      <c r="G17" s="11">
        <v>2468565</v>
      </c>
      <c r="H17" s="11">
        <v>12189549</v>
      </c>
      <c r="I17" s="11">
        <v>55536494</v>
      </c>
    </row>
    <row r="18" spans="1:9" ht="12" customHeight="1">
      <c r="A18" s="2" t="str">
        <f>"Sep "&amp;RIGHT(A6,4)</f>
        <v>Sep 2012</v>
      </c>
      <c r="B18" s="11">
        <v>12918302</v>
      </c>
      <c r="C18" s="11">
        <v>137572</v>
      </c>
      <c r="D18" s="11">
        <v>292976</v>
      </c>
      <c r="E18" s="11">
        <v>13348850</v>
      </c>
      <c r="F18" s="11">
        <v>42672910</v>
      </c>
      <c r="G18" s="11">
        <v>2282136</v>
      </c>
      <c r="H18" s="11">
        <v>11128873</v>
      </c>
      <c r="I18" s="11">
        <v>56083919</v>
      </c>
    </row>
    <row r="19" spans="1:9" ht="12" customHeight="1">
      <c r="A19" s="12" t="s">
        <v>58</v>
      </c>
      <c r="B19" s="13">
        <v>144371838</v>
      </c>
      <c r="C19" s="13">
        <v>1788632</v>
      </c>
      <c r="D19" s="13">
        <v>3846800</v>
      </c>
      <c r="E19" s="13">
        <v>150007270</v>
      </c>
      <c r="F19" s="13">
        <v>533890987</v>
      </c>
      <c r="G19" s="13">
        <v>30246945</v>
      </c>
      <c r="H19" s="13">
        <v>144245134</v>
      </c>
      <c r="I19" s="13">
        <v>708383066</v>
      </c>
    </row>
    <row r="20" spans="1:9" ht="12" customHeight="1">
      <c r="A20" s="14" t="s">
        <v>395</v>
      </c>
      <c r="B20" s="15">
        <v>12458150</v>
      </c>
      <c r="C20" s="15">
        <v>151145</v>
      </c>
      <c r="D20" s="15">
        <v>332911</v>
      </c>
      <c r="E20" s="15">
        <v>12942206</v>
      </c>
      <c r="F20" s="15">
        <v>47658772</v>
      </c>
      <c r="G20" s="15">
        <v>2583326</v>
      </c>
      <c r="H20" s="15">
        <v>12179345</v>
      </c>
      <c r="I20" s="15">
        <v>62421443</v>
      </c>
    </row>
    <row r="21" ht="12" customHeight="1">
      <c r="A21" s="3" t="str">
        <f>"FY "&amp;RIGHT(A6,4)+1</f>
        <v>FY 2013</v>
      </c>
    </row>
    <row r="22" spans="1:9" ht="12" customHeight="1">
      <c r="A22" s="2" t="str">
        <f>"Oct "&amp;RIGHT(A6,4)</f>
        <v>Oct 2012</v>
      </c>
      <c r="B22" s="11">
        <v>14213347</v>
      </c>
      <c r="C22" s="11">
        <v>147776</v>
      </c>
      <c r="D22" s="11">
        <v>317244</v>
      </c>
      <c r="E22" s="11">
        <v>14678367</v>
      </c>
      <c r="F22" s="11">
        <v>47932668</v>
      </c>
      <c r="G22" s="11">
        <v>2604915</v>
      </c>
      <c r="H22" s="11">
        <v>12060605</v>
      </c>
      <c r="I22" s="11">
        <v>62598188</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14213347</v>
      </c>
      <c r="C34" s="13">
        <v>147776</v>
      </c>
      <c r="D34" s="13">
        <v>317244</v>
      </c>
      <c r="E34" s="13">
        <v>14678367</v>
      </c>
      <c r="F34" s="13">
        <v>47932668</v>
      </c>
      <c r="G34" s="13">
        <v>2604915</v>
      </c>
      <c r="H34" s="13">
        <v>12060605</v>
      </c>
      <c r="I34" s="13">
        <v>62598188</v>
      </c>
    </row>
    <row r="35" spans="1:9" ht="12" customHeight="1">
      <c r="A35" s="14" t="str">
        <f>"Total "&amp;MID(A20,7,LEN(A20)-13)&amp;" Months"</f>
        <v>Total 1 Months</v>
      </c>
      <c r="B35" s="15">
        <v>14213347</v>
      </c>
      <c r="C35" s="15">
        <v>147776</v>
      </c>
      <c r="D35" s="15">
        <v>317244</v>
      </c>
      <c r="E35" s="15">
        <v>14678367</v>
      </c>
      <c r="F35" s="15">
        <v>47932668</v>
      </c>
      <c r="G35" s="15">
        <v>2604915</v>
      </c>
      <c r="H35" s="15">
        <v>12060605</v>
      </c>
      <c r="I35" s="15">
        <v>62598188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A1" sqref="A1:D1"/>
    </sheetView>
  </sheetViews>
  <sheetFormatPr defaultColWidth="9.140625" defaultRowHeight="12.75"/>
  <cols>
    <col min="1" max="1" width="14.28125" style="0" customWidth="1"/>
    <col min="2" max="5" width="18.57421875" style="0" customWidth="1"/>
  </cols>
  <sheetData>
    <row r="1" spans="1:5" ht="12" customHeight="1">
      <c r="A1" s="41" t="s">
        <v>391</v>
      </c>
      <c r="B1" s="41"/>
      <c r="C1" s="41"/>
      <c r="D1" s="41"/>
      <c r="E1" s="2" t="s">
        <v>392</v>
      </c>
    </row>
    <row r="2" spans="1:5" ht="12" customHeight="1">
      <c r="A2" s="43" t="s">
        <v>117</v>
      </c>
      <c r="B2" s="43"/>
      <c r="C2" s="43"/>
      <c r="D2" s="43"/>
      <c r="E2" s="1"/>
    </row>
    <row r="3" spans="1:5" ht="24" customHeight="1">
      <c r="A3" s="45" t="s">
        <v>53</v>
      </c>
      <c r="B3" s="47" t="s">
        <v>118</v>
      </c>
      <c r="C3" s="53"/>
      <c r="D3" s="53"/>
      <c r="E3" s="53"/>
    </row>
    <row r="4" spans="1:5" ht="24" customHeight="1">
      <c r="A4" s="46"/>
      <c r="B4" s="10" t="s">
        <v>82</v>
      </c>
      <c r="C4" s="10" t="s">
        <v>83</v>
      </c>
      <c r="D4" s="10" t="s">
        <v>84</v>
      </c>
      <c r="E4" s="9" t="s">
        <v>230</v>
      </c>
    </row>
    <row r="5" spans="1:5" ht="12" customHeight="1">
      <c r="A5" s="1"/>
      <c r="B5" s="33" t="str">
        <f>REPT("-",71)&amp;" Number "&amp;REPT("-",71)</f>
        <v>----------------------------------------------------------------------- Number -----------------------------------------------------------------------</v>
      </c>
      <c r="C5" s="33"/>
      <c r="D5" s="33"/>
      <c r="E5" s="33"/>
    </row>
    <row r="6" ht="12" customHeight="1">
      <c r="A6" s="3" t="s">
        <v>393</v>
      </c>
    </row>
    <row r="7" spans="1:5" ht="12" customHeight="1">
      <c r="A7" s="2" t="str">
        <f>"Oct "&amp;RIGHT(A6,4)-1</f>
        <v>Oct 2011</v>
      </c>
      <c r="B7" s="11">
        <v>127073279</v>
      </c>
      <c r="C7" s="11">
        <v>6425773</v>
      </c>
      <c r="D7" s="11">
        <v>28838035</v>
      </c>
      <c r="E7" s="11">
        <v>162337087</v>
      </c>
    </row>
    <row r="8" spans="1:5" ht="12" customHeight="1">
      <c r="A8" s="2" t="str">
        <f>"Nov "&amp;RIGHT(A6,4)-1</f>
        <v>Nov 2011</v>
      </c>
      <c r="B8" s="11">
        <v>121983939</v>
      </c>
      <c r="C8" s="11">
        <v>6181307</v>
      </c>
      <c r="D8" s="11">
        <v>27677075</v>
      </c>
      <c r="E8" s="11">
        <v>155842321</v>
      </c>
    </row>
    <row r="9" spans="1:5" ht="12" customHeight="1">
      <c r="A9" s="2" t="str">
        <f>"Dec "&amp;RIGHT(A6,4)-1</f>
        <v>Dec 2011</v>
      </c>
      <c r="B9" s="11">
        <v>111979222</v>
      </c>
      <c r="C9" s="11">
        <v>5787330</v>
      </c>
      <c r="D9" s="11">
        <v>25723222</v>
      </c>
      <c r="E9" s="11">
        <v>143489774</v>
      </c>
    </row>
    <row r="10" spans="1:5" ht="12" customHeight="1">
      <c r="A10" s="2" t="str">
        <f>"Jan "&amp;RIGHT(A6,4)</f>
        <v>Jan 2012</v>
      </c>
      <c r="B10" s="11">
        <v>125675072</v>
      </c>
      <c r="C10" s="11">
        <v>6417605</v>
      </c>
      <c r="D10" s="11">
        <v>29009548</v>
      </c>
      <c r="E10" s="11">
        <v>161102225</v>
      </c>
    </row>
    <row r="11" spans="1:5" ht="12" customHeight="1">
      <c r="A11" s="2" t="str">
        <f>"Feb "&amp;RIGHT(A6,4)</f>
        <v>Feb 2012</v>
      </c>
      <c r="B11" s="11">
        <v>127595870</v>
      </c>
      <c r="C11" s="11">
        <v>6640207</v>
      </c>
      <c r="D11" s="11">
        <v>29835595</v>
      </c>
      <c r="E11" s="11">
        <v>164071672</v>
      </c>
    </row>
    <row r="12" spans="1:5" ht="12" customHeight="1">
      <c r="A12" s="2" t="str">
        <f>"Mar "&amp;RIGHT(A6,4)</f>
        <v>Mar 2012</v>
      </c>
      <c r="B12" s="11">
        <v>136294113</v>
      </c>
      <c r="C12" s="11">
        <v>7144477</v>
      </c>
      <c r="D12" s="11">
        <v>32100613</v>
      </c>
      <c r="E12" s="11">
        <v>175539203</v>
      </c>
    </row>
    <row r="13" spans="1:5" ht="12" customHeight="1">
      <c r="A13" s="2" t="str">
        <f>"Apr "&amp;RIGHT(A6,4)</f>
        <v>Apr 2012</v>
      </c>
      <c r="B13" s="11">
        <v>127323578</v>
      </c>
      <c r="C13" s="11">
        <v>6763925</v>
      </c>
      <c r="D13" s="11">
        <v>30554621</v>
      </c>
      <c r="E13" s="11">
        <v>164642124</v>
      </c>
    </row>
    <row r="14" spans="1:5" ht="12" customHeight="1">
      <c r="A14" s="2" t="str">
        <f>"May "&amp;RIGHT(A6,4)</f>
        <v>May 2012</v>
      </c>
      <c r="B14" s="11">
        <v>134504428</v>
      </c>
      <c r="C14" s="11">
        <v>7327207</v>
      </c>
      <c r="D14" s="11">
        <v>33064074</v>
      </c>
      <c r="E14" s="11">
        <v>174895709</v>
      </c>
    </row>
    <row r="15" spans="1:5" ht="12" customHeight="1">
      <c r="A15" s="2" t="str">
        <f>"Jun "&amp;RIGHT(A6,4)</f>
        <v>Jun 2012</v>
      </c>
      <c r="B15" s="11">
        <v>105676109</v>
      </c>
      <c r="C15" s="11">
        <v>6392532</v>
      </c>
      <c r="D15" s="11">
        <v>29616441</v>
      </c>
      <c r="E15" s="11">
        <v>141685082</v>
      </c>
    </row>
    <row r="16" spans="1:5" ht="12" customHeight="1">
      <c r="A16" s="2" t="str">
        <f>"Jul "&amp;RIGHT(A6,4)</f>
        <v>Jul 2012</v>
      </c>
      <c r="B16" s="11">
        <v>97480877</v>
      </c>
      <c r="C16" s="11">
        <v>6021586</v>
      </c>
      <c r="D16" s="11">
        <v>27965062</v>
      </c>
      <c r="E16" s="11">
        <v>131467525</v>
      </c>
    </row>
    <row r="17" spans="1:5" ht="12" customHeight="1">
      <c r="A17" s="2" t="str">
        <f>"Aug "&amp;RIGHT(A6,4)</f>
        <v>Aug 2012</v>
      </c>
      <c r="B17" s="11">
        <v>112174759</v>
      </c>
      <c r="C17" s="11">
        <v>6530824</v>
      </c>
      <c r="D17" s="11">
        <v>30913250</v>
      </c>
      <c r="E17" s="11">
        <v>149618833</v>
      </c>
    </row>
    <row r="18" spans="1:5" ht="12" customHeight="1">
      <c r="A18" s="2" t="str">
        <f>"Sep "&amp;RIGHT(A6,4)</f>
        <v>Sep 2012</v>
      </c>
      <c r="B18" s="11">
        <v>114686956</v>
      </c>
      <c r="C18" s="11">
        <v>5688010</v>
      </c>
      <c r="D18" s="11">
        <v>26516823</v>
      </c>
      <c r="E18" s="11">
        <v>146891789</v>
      </c>
    </row>
    <row r="19" spans="1:5" ht="12" customHeight="1">
      <c r="A19" s="12" t="s">
        <v>58</v>
      </c>
      <c r="B19" s="13">
        <v>1442448202</v>
      </c>
      <c r="C19" s="13">
        <v>77320783</v>
      </c>
      <c r="D19" s="13">
        <v>351814359</v>
      </c>
      <c r="E19" s="13">
        <v>1871583344</v>
      </c>
    </row>
    <row r="20" spans="1:5" ht="12" customHeight="1">
      <c r="A20" s="14" t="s">
        <v>395</v>
      </c>
      <c r="B20" s="15">
        <v>127073279</v>
      </c>
      <c r="C20" s="15">
        <v>6425773</v>
      </c>
      <c r="D20" s="15">
        <v>28838035</v>
      </c>
      <c r="E20" s="15">
        <v>162337087</v>
      </c>
    </row>
    <row r="21" ht="12" customHeight="1">
      <c r="A21" s="3" t="str">
        <f>"FY "&amp;RIGHT(A6,4)+1</f>
        <v>FY 2013</v>
      </c>
    </row>
    <row r="22" spans="1:5" ht="12" customHeight="1">
      <c r="A22" s="2" t="str">
        <f>"Oct "&amp;RIGHT(A6,4)</f>
        <v>Oct 2012</v>
      </c>
      <c r="B22" s="11">
        <v>130111133</v>
      </c>
      <c r="C22" s="11">
        <v>6540060</v>
      </c>
      <c r="D22" s="11">
        <v>29073348</v>
      </c>
      <c r="E22" s="11">
        <v>165724541</v>
      </c>
    </row>
    <row r="23" spans="1:5" ht="12" customHeight="1">
      <c r="A23" s="2" t="str">
        <f>"Nov "&amp;RIGHT(A6,4)</f>
        <v>Nov 2012</v>
      </c>
      <c r="B23" s="11" t="s">
        <v>394</v>
      </c>
      <c r="C23" s="11" t="s">
        <v>394</v>
      </c>
      <c r="D23" s="11" t="s">
        <v>394</v>
      </c>
      <c r="E23" s="11" t="s">
        <v>394</v>
      </c>
    </row>
    <row r="24" spans="1:5" ht="12" customHeight="1">
      <c r="A24" s="2" t="str">
        <f>"Dec "&amp;RIGHT(A6,4)</f>
        <v>Dec 2012</v>
      </c>
      <c r="B24" s="11" t="s">
        <v>394</v>
      </c>
      <c r="C24" s="11" t="s">
        <v>394</v>
      </c>
      <c r="D24" s="11" t="s">
        <v>394</v>
      </c>
      <c r="E24" s="11" t="s">
        <v>394</v>
      </c>
    </row>
    <row r="25" spans="1:5" ht="12" customHeight="1">
      <c r="A25" s="2" t="str">
        <f>"Jan "&amp;RIGHT(A6,4)+1</f>
        <v>Jan 2013</v>
      </c>
      <c r="B25" s="11" t="s">
        <v>394</v>
      </c>
      <c r="C25" s="11" t="s">
        <v>394</v>
      </c>
      <c r="D25" s="11" t="s">
        <v>394</v>
      </c>
      <c r="E25" s="11" t="s">
        <v>394</v>
      </c>
    </row>
    <row r="26" spans="1:5" ht="12" customHeight="1">
      <c r="A26" s="2" t="str">
        <f>"Feb "&amp;RIGHT(A6,4)+1</f>
        <v>Feb 2013</v>
      </c>
      <c r="B26" s="11" t="s">
        <v>394</v>
      </c>
      <c r="C26" s="11" t="s">
        <v>394</v>
      </c>
      <c r="D26" s="11" t="s">
        <v>394</v>
      </c>
      <c r="E26" s="11" t="s">
        <v>394</v>
      </c>
    </row>
    <row r="27" spans="1:5" ht="12" customHeight="1">
      <c r="A27" s="2" t="str">
        <f>"Mar "&amp;RIGHT(A6,4)+1</f>
        <v>Mar 2013</v>
      </c>
      <c r="B27" s="11" t="s">
        <v>394</v>
      </c>
      <c r="C27" s="11" t="s">
        <v>394</v>
      </c>
      <c r="D27" s="11" t="s">
        <v>394</v>
      </c>
      <c r="E27" s="11" t="s">
        <v>394</v>
      </c>
    </row>
    <row r="28" spans="1:5" ht="12" customHeight="1">
      <c r="A28" s="2" t="str">
        <f>"Apr "&amp;RIGHT(A6,4)+1</f>
        <v>Apr 2013</v>
      </c>
      <c r="B28" s="11" t="s">
        <v>394</v>
      </c>
      <c r="C28" s="11" t="s">
        <v>394</v>
      </c>
      <c r="D28" s="11" t="s">
        <v>394</v>
      </c>
      <c r="E28" s="11" t="s">
        <v>394</v>
      </c>
    </row>
    <row r="29" spans="1:5" ht="12" customHeight="1">
      <c r="A29" s="2" t="str">
        <f>"May "&amp;RIGHT(A6,4)+1</f>
        <v>May 2013</v>
      </c>
      <c r="B29" s="11" t="s">
        <v>394</v>
      </c>
      <c r="C29" s="11" t="s">
        <v>394</v>
      </c>
      <c r="D29" s="11" t="s">
        <v>394</v>
      </c>
      <c r="E29" s="11" t="s">
        <v>394</v>
      </c>
    </row>
    <row r="30" spans="1:5" ht="12" customHeight="1">
      <c r="A30" s="2" t="str">
        <f>"Jun "&amp;RIGHT(A6,4)+1</f>
        <v>Jun 2013</v>
      </c>
      <c r="B30" s="11" t="s">
        <v>394</v>
      </c>
      <c r="C30" s="11" t="s">
        <v>394</v>
      </c>
      <c r="D30" s="11" t="s">
        <v>394</v>
      </c>
      <c r="E30" s="11" t="s">
        <v>394</v>
      </c>
    </row>
    <row r="31" spans="1:5" ht="12" customHeight="1">
      <c r="A31" s="2" t="str">
        <f>"Jul "&amp;RIGHT(A6,4)+1</f>
        <v>Jul 2013</v>
      </c>
      <c r="B31" s="11" t="s">
        <v>394</v>
      </c>
      <c r="C31" s="11" t="s">
        <v>394</v>
      </c>
      <c r="D31" s="11" t="s">
        <v>394</v>
      </c>
      <c r="E31" s="11" t="s">
        <v>394</v>
      </c>
    </row>
    <row r="32" spans="1:5" ht="12" customHeight="1">
      <c r="A32" s="2" t="str">
        <f>"Aug "&amp;RIGHT(A6,4)+1</f>
        <v>Aug 2013</v>
      </c>
      <c r="B32" s="11" t="s">
        <v>394</v>
      </c>
      <c r="C32" s="11" t="s">
        <v>394</v>
      </c>
      <c r="D32" s="11" t="s">
        <v>394</v>
      </c>
      <c r="E32" s="11" t="s">
        <v>394</v>
      </c>
    </row>
    <row r="33" spans="1:5" ht="12" customHeight="1">
      <c r="A33" s="2" t="str">
        <f>"Sep "&amp;RIGHT(A6,4)+1</f>
        <v>Sep 2013</v>
      </c>
      <c r="B33" s="11" t="s">
        <v>394</v>
      </c>
      <c r="C33" s="11" t="s">
        <v>394</v>
      </c>
      <c r="D33" s="11" t="s">
        <v>394</v>
      </c>
      <c r="E33" s="11" t="s">
        <v>394</v>
      </c>
    </row>
    <row r="34" spans="1:5" ht="12" customHeight="1">
      <c r="A34" s="12" t="s">
        <v>58</v>
      </c>
      <c r="B34" s="13">
        <v>130111133</v>
      </c>
      <c r="C34" s="13">
        <v>6540060</v>
      </c>
      <c r="D34" s="13">
        <v>29073348</v>
      </c>
      <c r="E34" s="13">
        <v>165724541</v>
      </c>
    </row>
    <row r="35" spans="1:5" ht="12" customHeight="1">
      <c r="A35" s="14" t="str">
        <f>"Total "&amp;MID(A20,7,LEN(A20)-13)&amp;" Months"</f>
        <v>Total 1 Months</v>
      </c>
      <c r="B35" s="15">
        <v>130111133</v>
      </c>
      <c r="C35" s="15">
        <v>6540060</v>
      </c>
      <c r="D35" s="15">
        <v>29073348</v>
      </c>
      <c r="E35" s="15">
        <v>165724541</v>
      </c>
    </row>
    <row r="36" spans="1:5" ht="12" customHeight="1">
      <c r="A36" s="33"/>
      <c r="B36" s="33"/>
      <c r="C36" s="33"/>
      <c r="D36" s="33"/>
      <c r="E36" s="33"/>
    </row>
    <row r="37" spans="1:5" ht="69.75" customHeight="1">
      <c r="A37" s="51" t="s">
        <v>119</v>
      </c>
      <c r="B37" s="51"/>
      <c r="C37" s="51"/>
      <c r="D37" s="51"/>
      <c r="E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1" t="s">
        <v>391</v>
      </c>
      <c r="B1" s="41"/>
      <c r="C1" s="41"/>
      <c r="D1" s="41"/>
      <c r="E1" s="41"/>
      <c r="F1" s="41"/>
      <c r="G1" s="41"/>
      <c r="H1" s="41"/>
      <c r="I1" s="41"/>
      <c r="J1" s="41"/>
      <c r="K1" s="2" t="s">
        <v>392</v>
      </c>
    </row>
    <row r="2" spans="1:11" ht="12" customHeight="1">
      <c r="A2" s="43" t="s">
        <v>120</v>
      </c>
      <c r="B2" s="43"/>
      <c r="C2" s="43"/>
      <c r="D2" s="43"/>
      <c r="E2" s="43"/>
      <c r="F2" s="43"/>
      <c r="G2" s="43"/>
      <c r="H2" s="43"/>
      <c r="I2" s="43"/>
      <c r="J2" s="43"/>
      <c r="K2" s="1"/>
    </row>
    <row r="3" spans="1:11" ht="24" customHeight="1">
      <c r="A3" s="45" t="s">
        <v>53</v>
      </c>
      <c r="B3" s="37" t="s">
        <v>121</v>
      </c>
      <c r="C3" s="47" t="s">
        <v>111</v>
      </c>
      <c r="D3" s="53"/>
      <c r="E3" s="53"/>
      <c r="F3" s="48"/>
      <c r="G3" s="47" t="s">
        <v>111</v>
      </c>
      <c r="H3" s="53"/>
      <c r="I3" s="48"/>
      <c r="J3" s="47" t="s">
        <v>122</v>
      </c>
      <c r="K3" s="53"/>
    </row>
    <row r="4" spans="1:11" ht="24" customHeight="1">
      <c r="A4" s="46"/>
      <c r="B4" s="38"/>
      <c r="C4" s="10" t="s">
        <v>82</v>
      </c>
      <c r="D4" s="10" t="s">
        <v>83</v>
      </c>
      <c r="E4" s="10" t="s">
        <v>84</v>
      </c>
      <c r="F4" s="10" t="s">
        <v>58</v>
      </c>
      <c r="G4" s="10" t="s">
        <v>82</v>
      </c>
      <c r="H4" s="10" t="s">
        <v>83</v>
      </c>
      <c r="I4" s="10" t="s">
        <v>84</v>
      </c>
      <c r="J4" s="10" t="s">
        <v>123</v>
      </c>
      <c r="K4" s="9" t="s">
        <v>124</v>
      </c>
    </row>
    <row r="5" spans="1:11" ht="12" customHeight="1">
      <c r="A5" s="1"/>
      <c r="B5" s="33" t="str">
        <f>REPT("-",52)&amp;" Number "&amp;REPT("-",52)</f>
        <v>---------------------------------------------------- Number ----------------------------------------------------</v>
      </c>
      <c r="C5" s="33"/>
      <c r="D5" s="33"/>
      <c r="E5" s="33"/>
      <c r="F5" s="33"/>
      <c r="G5" s="33" t="str">
        <f>REPT("-",53)&amp;" Percent "&amp;REPT("-",54)</f>
        <v>----------------------------------------------------- Percent ------------------------------------------------------</v>
      </c>
      <c r="H5" s="33"/>
      <c r="I5" s="33"/>
      <c r="J5" s="33"/>
      <c r="K5" s="33"/>
    </row>
    <row r="6" ht="12" customHeight="1">
      <c r="A6" s="3" t="s">
        <v>393</v>
      </c>
    </row>
    <row r="7" spans="1:11" ht="12" customHeight="1">
      <c r="A7" s="2" t="str">
        <f>"Oct "&amp;RIGHT(A6,4)-1</f>
        <v>Oct 2011</v>
      </c>
      <c r="B7" s="11">
        <v>46787821</v>
      </c>
      <c r="C7" s="11">
        <v>80285458</v>
      </c>
      <c r="D7" s="11">
        <v>6425773</v>
      </c>
      <c r="E7" s="11">
        <v>28838035</v>
      </c>
      <c r="F7" s="11">
        <v>115549266</v>
      </c>
      <c r="G7" s="19">
        <v>0.6948</v>
      </c>
      <c r="H7" s="19">
        <v>0.0556</v>
      </c>
      <c r="I7" s="19">
        <v>0.2496</v>
      </c>
      <c r="J7" s="19">
        <v>0.2882</v>
      </c>
      <c r="K7" s="19">
        <v>0.4946</v>
      </c>
    </row>
    <row r="8" spans="1:11" ht="12" customHeight="1">
      <c r="A8" s="2" t="str">
        <f>"Nov "&amp;RIGHT(A6,4)-1</f>
        <v>Nov 2011</v>
      </c>
      <c r="B8" s="11">
        <v>45452434</v>
      </c>
      <c r="C8" s="11">
        <v>76531505</v>
      </c>
      <c r="D8" s="11">
        <v>6181307</v>
      </c>
      <c r="E8" s="11">
        <v>27677075</v>
      </c>
      <c r="F8" s="11">
        <v>110389887</v>
      </c>
      <c r="G8" s="19">
        <v>0.6933</v>
      </c>
      <c r="H8" s="19">
        <v>0.056</v>
      </c>
      <c r="I8" s="19">
        <v>0.2507</v>
      </c>
      <c r="J8" s="19">
        <v>0.2917</v>
      </c>
      <c r="K8" s="19">
        <v>0.4911</v>
      </c>
    </row>
    <row r="9" spans="1:11" ht="12" customHeight="1">
      <c r="A9" s="2" t="str">
        <f>"Dec "&amp;RIGHT(A6,4)-1</f>
        <v>Dec 2011</v>
      </c>
      <c r="B9" s="11">
        <v>45340418</v>
      </c>
      <c r="C9" s="11">
        <v>66638804</v>
      </c>
      <c r="D9" s="11">
        <v>5787330</v>
      </c>
      <c r="E9" s="11">
        <v>25723222</v>
      </c>
      <c r="F9" s="11">
        <v>98149356</v>
      </c>
      <c r="G9" s="19">
        <v>0.679</v>
      </c>
      <c r="H9" s="19">
        <v>0.059</v>
      </c>
      <c r="I9" s="19">
        <v>0.2621</v>
      </c>
      <c r="J9" s="19">
        <v>0.316</v>
      </c>
      <c r="K9" s="19">
        <v>0.4644</v>
      </c>
    </row>
    <row r="10" spans="1:11" ht="12" customHeight="1">
      <c r="A10" s="2" t="str">
        <f>"Jan "&amp;RIGHT(A6,4)</f>
        <v>Jan 2012</v>
      </c>
      <c r="B10" s="11">
        <v>47023508</v>
      </c>
      <c r="C10" s="11">
        <v>78651564</v>
      </c>
      <c r="D10" s="11">
        <v>6417605</v>
      </c>
      <c r="E10" s="11">
        <v>29009548</v>
      </c>
      <c r="F10" s="11">
        <v>114078717</v>
      </c>
      <c r="G10" s="19">
        <v>0.6894</v>
      </c>
      <c r="H10" s="19">
        <v>0.0563</v>
      </c>
      <c r="I10" s="19">
        <v>0.2543</v>
      </c>
      <c r="J10" s="19">
        <v>0.2919</v>
      </c>
      <c r="K10" s="19">
        <v>0.4882</v>
      </c>
    </row>
    <row r="11" spans="1:11" ht="12" customHeight="1">
      <c r="A11" s="2" t="str">
        <f>"Feb "&amp;RIGHT(A6,4)</f>
        <v>Feb 2012</v>
      </c>
      <c r="B11" s="11">
        <v>46612699</v>
      </c>
      <c r="C11" s="11">
        <v>80983171</v>
      </c>
      <c r="D11" s="11">
        <v>6640207</v>
      </c>
      <c r="E11" s="11">
        <v>29835595</v>
      </c>
      <c r="F11" s="11">
        <v>117458973</v>
      </c>
      <c r="G11" s="19">
        <v>0.6895</v>
      </c>
      <c r="H11" s="19">
        <v>0.0565</v>
      </c>
      <c r="I11" s="19">
        <v>0.254</v>
      </c>
      <c r="J11" s="19">
        <v>0.2841</v>
      </c>
      <c r="K11" s="19">
        <v>0.4936</v>
      </c>
    </row>
    <row r="12" spans="1:11" ht="12" customHeight="1">
      <c r="A12" s="2" t="str">
        <f>"Mar "&amp;RIGHT(A6,4)</f>
        <v>Mar 2012</v>
      </c>
      <c r="B12" s="11">
        <v>49890512</v>
      </c>
      <c r="C12" s="11">
        <v>86403601</v>
      </c>
      <c r="D12" s="11">
        <v>7144477</v>
      </c>
      <c r="E12" s="11">
        <v>32100613</v>
      </c>
      <c r="F12" s="11">
        <v>125648691</v>
      </c>
      <c r="G12" s="19">
        <v>0.6877</v>
      </c>
      <c r="H12" s="19">
        <v>0.0569</v>
      </c>
      <c r="I12" s="19">
        <v>0.2555</v>
      </c>
      <c r="J12" s="19">
        <v>0.2842</v>
      </c>
      <c r="K12" s="19">
        <v>0.4922</v>
      </c>
    </row>
    <row r="13" spans="1:11" ht="12" customHeight="1">
      <c r="A13" s="2" t="str">
        <f>"Apr "&amp;RIGHT(A6,4)</f>
        <v>Apr 2012</v>
      </c>
      <c r="B13" s="11">
        <v>47523314</v>
      </c>
      <c r="C13" s="11">
        <v>79800264</v>
      </c>
      <c r="D13" s="11">
        <v>6763925</v>
      </c>
      <c r="E13" s="11">
        <v>30554621</v>
      </c>
      <c r="F13" s="11">
        <v>117118810</v>
      </c>
      <c r="G13" s="19">
        <v>0.6814</v>
      </c>
      <c r="H13" s="19">
        <v>0.0578</v>
      </c>
      <c r="I13" s="19">
        <v>0.2609</v>
      </c>
      <c r="J13" s="19">
        <v>0.2886</v>
      </c>
      <c r="K13" s="19">
        <v>0.4847</v>
      </c>
    </row>
    <row r="14" spans="1:11" ht="12" customHeight="1">
      <c r="A14" s="2" t="str">
        <f>"May "&amp;RIGHT(A6,4)</f>
        <v>May 2012</v>
      </c>
      <c r="B14" s="11">
        <v>51036754</v>
      </c>
      <c r="C14" s="11">
        <v>83467674</v>
      </c>
      <c r="D14" s="11">
        <v>7327207</v>
      </c>
      <c r="E14" s="11">
        <v>33064074</v>
      </c>
      <c r="F14" s="11">
        <v>123858955</v>
      </c>
      <c r="G14" s="19">
        <v>0.6739</v>
      </c>
      <c r="H14" s="19">
        <v>0.0592</v>
      </c>
      <c r="I14" s="19">
        <v>0.2669</v>
      </c>
      <c r="J14" s="19">
        <v>0.2918</v>
      </c>
      <c r="K14" s="19">
        <v>0.4772</v>
      </c>
    </row>
    <row r="15" spans="1:11" ht="12" customHeight="1">
      <c r="A15" s="2" t="str">
        <f>"Jun "&amp;RIGHT(A6,4)</f>
        <v>Jun 2012</v>
      </c>
      <c r="B15" s="11">
        <v>48961515</v>
      </c>
      <c r="C15" s="11">
        <v>56714594</v>
      </c>
      <c r="D15" s="11">
        <v>6392532</v>
      </c>
      <c r="E15" s="11">
        <v>29616441</v>
      </c>
      <c r="F15" s="11">
        <v>92723567</v>
      </c>
      <c r="G15" s="19">
        <v>0.6117</v>
      </c>
      <c r="H15" s="19">
        <v>0.0689</v>
      </c>
      <c r="I15" s="19">
        <v>0.3194</v>
      </c>
      <c r="J15" s="19">
        <v>0.3456</v>
      </c>
      <c r="K15" s="19">
        <v>0.4003</v>
      </c>
    </row>
    <row r="16" spans="1:11" ht="12" customHeight="1">
      <c r="A16" s="2" t="str">
        <f>"Jul "&amp;RIGHT(A6,4)</f>
        <v>Jul 2012</v>
      </c>
      <c r="B16" s="11">
        <v>47174125</v>
      </c>
      <c r="C16" s="11">
        <v>50306752</v>
      </c>
      <c r="D16" s="11">
        <v>6021586</v>
      </c>
      <c r="E16" s="11">
        <v>27965062</v>
      </c>
      <c r="F16" s="11">
        <v>84293400</v>
      </c>
      <c r="G16" s="19">
        <v>0.5968</v>
      </c>
      <c r="H16" s="19">
        <v>0.0714</v>
      </c>
      <c r="I16" s="19">
        <v>0.3318</v>
      </c>
      <c r="J16" s="19">
        <v>0.3588</v>
      </c>
      <c r="K16" s="19">
        <v>0.3827</v>
      </c>
    </row>
    <row r="17" spans="1:11" ht="12" customHeight="1">
      <c r="A17" s="2" t="str">
        <f>"Aug "&amp;RIGHT(A6,4)</f>
        <v>Aug 2012</v>
      </c>
      <c r="B17" s="11">
        <v>51126964</v>
      </c>
      <c r="C17" s="11">
        <v>61047795</v>
      </c>
      <c r="D17" s="11">
        <v>6530824</v>
      </c>
      <c r="E17" s="11">
        <v>30913250</v>
      </c>
      <c r="F17" s="11">
        <v>98491869</v>
      </c>
      <c r="G17" s="19">
        <v>0.6198</v>
      </c>
      <c r="H17" s="19">
        <v>0.0663</v>
      </c>
      <c r="I17" s="19">
        <v>0.3139</v>
      </c>
      <c r="J17" s="19">
        <v>0.3417</v>
      </c>
      <c r="K17" s="19">
        <v>0.408</v>
      </c>
    </row>
    <row r="18" spans="1:11" ht="12" customHeight="1">
      <c r="A18" s="2" t="str">
        <f>"Sep "&amp;RIGHT(A6,4)</f>
        <v>Sep 2012</v>
      </c>
      <c r="B18" s="11">
        <v>41644356</v>
      </c>
      <c r="C18" s="11">
        <v>73042600</v>
      </c>
      <c r="D18" s="11">
        <v>5688010</v>
      </c>
      <c r="E18" s="11">
        <v>26516823</v>
      </c>
      <c r="F18" s="11">
        <v>105247433</v>
      </c>
      <c r="G18" s="19">
        <v>0.694</v>
      </c>
      <c r="H18" s="19">
        <v>0.054</v>
      </c>
      <c r="I18" s="19">
        <v>0.2519</v>
      </c>
      <c r="J18" s="19">
        <v>0.2835</v>
      </c>
      <c r="K18" s="19">
        <v>0.4973</v>
      </c>
    </row>
    <row r="19" spans="1:11" ht="12" customHeight="1">
      <c r="A19" s="12" t="s">
        <v>58</v>
      </c>
      <c r="B19" s="13">
        <v>568574420</v>
      </c>
      <c r="C19" s="13">
        <v>873873782</v>
      </c>
      <c r="D19" s="13">
        <v>77320783</v>
      </c>
      <c r="E19" s="13">
        <v>351814359</v>
      </c>
      <c r="F19" s="13">
        <v>1303008924</v>
      </c>
      <c r="G19" s="22">
        <v>0.6707</v>
      </c>
      <c r="H19" s="22">
        <v>0.0593</v>
      </c>
      <c r="I19" s="22">
        <v>0.27</v>
      </c>
      <c r="J19" s="22">
        <v>0.3038</v>
      </c>
      <c r="K19" s="22">
        <v>0.4669</v>
      </c>
    </row>
    <row r="20" spans="1:11" ht="12" customHeight="1">
      <c r="A20" s="14" t="s">
        <v>395</v>
      </c>
      <c r="B20" s="15">
        <v>46787821</v>
      </c>
      <c r="C20" s="15">
        <v>80285458</v>
      </c>
      <c r="D20" s="15">
        <v>6425773</v>
      </c>
      <c r="E20" s="15">
        <v>28838035</v>
      </c>
      <c r="F20" s="15">
        <v>115549266</v>
      </c>
      <c r="G20" s="23">
        <v>0.6948</v>
      </c>
      <c r="H20" s="23">
        <v>0.0556</v>
      </c>
      <c r="I20" s="23">
        <v>0.2496</v>
      </c>
      <c r="J20" s="23">
        <v>0.2882</v>
      </c>
      <c r="K20" s="23">
        <v>0.4946</v>
      </c>
    </row>
    <row r="21" ht="12" customHeight="1">
      <c r="A21" s="3" t="str">
        <f>"FY "&amp;RIGHT(A6,4)+1</f>
        <v>FY 2013</v>
      </c>
    </row>
    <row r="22" spans="1:11" ht="12" customHeight="1">
      <c r="A22" s="2" t="str">
        <f>"Oct "&amp;RIGHT(A6,4)</f>
        <v>Oct 2012</v>
      </c>
      <c r="B22" s="11">
        <v>47577604</v>
      </c>
      <c r="C22" s="11">
        <v>82533529</v>
      </c>
      <c r="D22" s="11">
        <v>6540060</v>
      </c>
      <c r="E22" s="11">
        <v>29073348</v>
      </c>
      <c r="F22" s="11">
        <v>118146937</v>
      </c>
      <c r="G22" s="19">
        <v>0.6986</v>
      </c>
      <c r="H22" s="19">
        <v>0.0554</v>
      </c>
      <c r="I22" s="19">
        <v>0.2461</v>
      </c>
      <c r="J22" s="19">
        <v>0.2871</v>
      </c>
      <c r="K22" s="19">
        <v>0.498</v>
      </c>
    </row>
    <row r="23" spans="1:11" ht="12" customHeight="1">
      <c r="A23" s="2" t="str">
        <f>"Nov "&amp;RIGHT(A6,4)</f>
        <v>Nov 2012</v>
      </c>
      <c r="B23" s="11" t="s">
        <v>394</v>
      </c>
      <c r="C23" s="11" t="s">
        <v>394</v>
      </c>
      <c r="D23" s="11" t="s">
        <v>394</v>
      </c>
      <c r="E23" s="11" t="s">
        <v>394</v>
      </c>
      <c r="F23" s="11" t="s">
        <v>394</v>
      </c>
      <c r="G23" s="19" t="s">
        <v>394</v>
      </c>
      <c r="H23" s="19" t="s">
        <v>394</v>
      </c>
      <c r="I23" s="19" t="s">
        <v>394</v>
      </c>
      <c r="J23" s="19" t="s">
        <v>394</v>
      </c>
      <c r="K23" s="19" t="s">
        <v>394</v>
      </c>
    </row>
    <row r="24" spans="1:11" ht="12" customHeight="1">
      <c r="A24" s="2" t="str">
        <f>"Dec "&amp;RIGHT(A6,4)</f>
        <v>Dec 2012</v>
      </c>
      <c r="B24" s="11" t="s">
        <v>394</v>
      </c>
      <c r="C24" s="11" t="s">
        <v>394</v>
      </c>
      <c r="D24" s="11" t="s">
        <v>394</v>
      </c>
      <c r="E24" s="11" t="s">
        <v>394</v>
      </c>
      <c r="F24" s="11" t="s">
        <v>394</v>
      </c>
      <c r="G24" s="19" t="s">
        <v>394</v>
      </c>
      <c r="H24" s="19" t="s">
        <v>394</v>
      </c>
      <c r="I24" s="19" t="s">
        <v>394</v>
      </c>
      <c r="J24" s="19" t="s">
        <v>394</v>
      </c>
      <c r="K24" s="19" t="s">
        <v>394</v>
      </c>
    </row>
    <row r="25" spans="1:11" ht="12" customHeight="1">
      <c r="A25" s="2" t="str">
        <f>"Jan "&amp;RIGHT(A6,4)+1</f>
        <v>Jan 2013</v>
      </c>
      <c r="B25" s="11" t="s">
        <v>394</v>
      </c>
      <c r="C25" s="11" t="s">
        <v>394</v>
      </c>
      <c r="D25" s="11" t="s">
        <v>394</v>
      </c>
      <c r="E25" s="11" t="s">
        <v>394</v>
      </c>
      <c r="F25" s="11" t="s">
        <v>394</v>
      </c>
      <c r="G25" s="19" t="s">
        <v>394</v>
      </c>
      <c r="H25" s="19" t="s">
        <v>394</v>
      </c>
      <c r="I25" s="19" t="s">
        <v>394</v>
      </c>
      <c r="J25" s="19" t="s">
        <v>394</v>
      </c>
      <c r="K25" s="19" t="s">
        <v>394</v>
      </c>
    </row>
    <row r="26" spans="1:11" ht="12" customHeight="1">
      <c r="A26" s="2" t="str">
        <f>"Feb "&amp;RIGHT(A6,4)+1</f>
        <v>Feb 2013</v>
      </c>
      <c r="B26" s="11" t="s">
        <v>394</v>
      </c>
      <c r="C26" s="11" t="s">
        <v>394</v>
      </c>
      <c r="D26" s="11" t="s">
        <v>394</v>
      </c>
      <c r="E26" s="11" t="s">
        <v>394</v>
      </c>
      <c r="F26" s="11" t="s">
        <v>394</v>
      </c>
      <c r="G26" s="19" t="s">
        <v>394</v>
      </c>
      <c r="H26" s="19" t="s">
        <v>394</v>
      </c>
      <c r="I26" s="19" t="s">
        <v>394</v>
      </c>
      <c r="J26" s="19" t="s">
        <v>394</v>
      </c>
      <c r="K26" s="19" t="s">
        <v>394</v>
      </c>
    </row>
    <row r="27" spans="1:11" ht="12" customHeight="1">
      <c r="A27" s="2" t="str">
        <f>"Mar "&amp;RIGHT(A6,4)+1</f>
        <v>Mar 2013</v>
      </c>
      <c r="B27" s="11" t="s">
        <v>394</v>
      </c>
      <c r="C27" s="11" t="s">
        <v>394</v>
      </c>
      <c r="D27" s="11" t="s">
        <v>394</v>
      </c>
      <c r="E27" s="11" t="s">
        <v>394</v>
      </c>
      <c r="F27" s="11" t="s">
        <v>394</v>
      </c>
      <c r="G27" s="19" t="s">
        <v>394</v>
      </c>
      <c r="H27" s="19" t="s">
        <v>394</v>
      </c>
      <c r="I27" s="19" t="s">
        <v>394</v>
      </c>
      <c r="J27" s="19" t="s">
        <v>394</v>
      </c>
      <c r="K27" s="19" t="s">
        <v>394</v>
      </c>
    </row>
    <row r="28" spans="1:11" ht="12" customHeight="1">
      <c r="A28" s="2" t="str">
        <f>"Apr "&amp;RIGHT(A6,4)+1</f>
        <v>Apr 2013</v>
      </c>
      <c r="B28" s="11" t="s">
        <v>394</v>
      </c>
      <c r="C28" s="11" t="s">
        <v>394</v>
      </c>
      <c r="D28" s="11" t="s">
        <v>394</v>
      </c>
      <c r="E28" s="11" t="s">
        <v>394</v>
      </c>
      <c r="F28" s="11" t="s">
        <v>394</v>
      </c>
      <c r="G28" s="19" t="s">
        <v>394</v>
      </c>
      <c r="H28" s="19" t="s">
        <v>394</v>
      </c>
      <c r="I28" s="19" t="s">
        <v>394</v>
      </c>
      <c r="J28" s="19" t="s">
        <v>394</v>
      </c>
      <c r="K28" s="19" t="s">
        <v>394</v>
      </c>
    </row>
    <row r="29" spans="1:11" ht="12" customHeight="1">
      <c r="A29" s="2" t="str">
        <f>"May "&amp;RIGHT(A6,4)+1</f>
        <v>May 2013</v>
      </c>
      <c r="B29" s="11" t="s">
        <v>394</v>
      </c>
      <c r="C29" s="11" t="s">
        <v>394</v>
      </c>
      <c r="D29" s="11" t="s">
        <v>394</v>
      </c>
      <c r="E29" s="11" t="s">
        <v>394</v>
      </c>
      <c r="F29" s="11" t="s">
        <v>394</v>
      </c>
      <c r="G29" s="19" t="s">
        <v>394</v>
      </c>
      <c r="H29" s="19" t="s">
        <v>394</v>
      </c>
      <c r="I29" s="19" t="s">
        <v>394</v>
      </c>
      <c r="J29" s="19" t="s">
        <v>394</v>
      </c>
      <c r="K29" s="19" t="s">
        <v>394</v>
      </c>
    </row>
    <row r="30" spans="1:11" ht="12" customHeight="1">
      <c r="A30" s="2" t="str">
        <f>"Jun "&amp;RIGHT(A6,4)+1</f>
        <v>Jun 2013</v>
      </c>
      <c r="B30" s="11" t="s">
        <v>394</v>
      </c>
      <c r="C30" s="11" t="s">
        <v>394</v>
      </c>
      <c r="D30" s="11" t="s">
        <v>394</v>
      </c>
      <c r="E30" s="11" t="s">
        <v>394</v>
      </c>
      <c r="F30" s="11" t="s">
        <v>394</v>
      </c>
      <c r="G30" s="19" t="s">
        <v>394</v>
      </c>
      <c r="H30" s="19" t="s">
        <v>394</v>
      </c>
      <c r="I30" s="19" t="s">
        <v>394</v>
      </c>
      <c r="J30" s="19" t="s">
        <v>394</v>
      </c>
      <c r="K30" s="19" t="s">
        <v>394</v>
      </c>
    </row>
    <row r="31" spans="1:11" ht="12" customHeight="1">
      <c r="A31" s="2" t="str">
        <f>"Jul "&amp;RIGHT(A6,4)+1</f>
        <v>Jul 2013</v>
      </c>
      <c r="B31" s="11" t="s">
        <v>394</v>
      </c>
      <c r="C31" s="11" t="s">
        <v>394</v>
      </c>
      <c r="D31" s="11" t="s">
        <v>394</v>
      </c>
      <c r="E31" s="11" t="s">
        <v>394</v>
      </c>
      <c r="F31" s="11" t="s">
        <v>394</v>
      </c>
      <c r="G31" s="19" t="s">
        <v>394</v>
      </c>
      <c r="H31" s="19" t="s">
        <v>394</v>
      </c>
      <c r="I31" s="19" t="s">
        <v>394</v>
      </c>
      <c r="J31" s="19" t="s">
        <v>394</v>
      </c>
      <c r="K31" s="19" t="s">
        <v>394</v>
      </c>
    </row>
    <row r="32" spans="1:11" ht="12" customHeight="1">
      <c r="A32" s="2" t="str">
        <f>"Aug "&amp;RIGHT(A6,4)+1</f>
        <v>Aug 2013</v>
      </c>
      <c r="B32" s="11" t="s">
        <v>394</v>
      </c>
      <c r="C32" s="11" t="s">
        <v>394</v>
      </c>
      <c r="D32" s="11" t="s">
        <v>394</v>
      </c>
      <c r="E32" s="11" t="s">
        <v>394</v>
      </c>
      <c r="F32" s="11" t="s">
        <v>394</v>
      </c>
      <c r="G32" s="19" t="s">
        <v>394</v>
      </c>
      <c r="H32" s="19" t="s">
        <v>394</v>
      </c>
      <c r="I32" s="19" t="s">
        <v>394</v>
      </c>
      <c r="J32" s="19" t="s">
        <v>394</v>
      </c>
      <c r="K32" s="19" t="s">
        <v>394</v>
      </c>
    </row>
    <row r="33" spans="1:11" ht="12" customHeight="1">
      <c r="A33" s="2" t="str">
        <f>"Sep "&amp;RIGHT(A6,4)+1</f>
        <v>Sep 2013</v>
      </c>
      <c r="B33" s="11" t="s">
        <v>394</v>
      </c>
      <c r="C33" s="11" t="s">
        <v>394</v>
      </c>
      <c r="D33" s="11" t="s">
        <v>394</v>
      </c>
      <c r="E33" s="11" t="s">
        <v>394</v>
      </c>
      <c r="F33" s="11" t="s">
        <v>394</v>
      </c>
      <c r="G33" s="19" t="s">
        <v>394</v>
      </c>
      <c r="H33" s="19" t="s">
        <v>394</v>
      </c>
      <c r="I33" s="19" t="s">
        <v>394</v>
      </c>
      <c r="J33" s="19" t="s">
        <v>394</v>
      </c>
      <c r="K33" s="19" t="s">
        <v>394</v>
      </c>
    </row>
    <row r="34" spans="1:11" ht="12" customHeight="1">
      <c r="A34" s="12" t="s">
        <v>58</v>
      </c>
      <c r="B34" s="13">
        <v>47577604</v>
      </c>
      <c r="C34" s="13">
        <v>82533529</v>
      </c>
      <c r="D34" s="13">
        <v>6540060</v>
      </c>
      <c r="E34" s="13">
        <v>29073348</v>
      </c>
      <c r="F34" s="13">
        <v>118146937</v>
      </c>
      <c r="G34" s="22">
        <v>0.6986</v>
      </c>
      <c r="H34" s="22">
        <v>0.0554</v>
      </c>
      <c r="I34" s="22">
        <v>0.2461</v>
      </c>
      <c r="J34" s="22">
        <v>0.2871</v>
      </c>
      <c r="K34" s="22">
        <v>0.498</v>
      </c>
    </row>
    <row r="35" spans="1:11" ht="12" customHeight="1">
      <c r="A35" s="14" t="str">
        <f>"Total "&amp;MID(A20,7,LEN(A20)-13)&amp;" Months"</f>
        <v>Total 1 Months</v>
      </c>
      <c r="B35" s="15">
        <v>47577604</v>
      </c>
      <c r="C35" s="15">
        <v>82533529</v>
      </c>
      <c r="D35" s="15">
        <v>6540060</v>
      </c>
      <c r="E35" s="15">
        <v>29073348</v>
      </c>
      <c r="F35" s="15">
        <v>118146937</v>
      </c>
      <c r="G35" s="23">
        <v>0.6986</v>
      </c>
      <c r="H35" s="23">
        <v>0.0554</v>
      </c>
      <c r="I35" s="23">
        <v>0.2461</v>
      </c>
      <c r="J35" s="23">
        <v>0.2871</v>
      </c>
      <c r="K35" s="23">
        <v>0.498</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1" sqref="A1:G1"/>
    </sheetView>
  </sheetViews>
  <sheetFormatPr defaultColWidth="9.140625" defaultRowHeight="12.75"/>
  <cols>
    <col min="1" max="1" width="12.8515625" style="0" customWidth="1"/>
    <col min="2" max="8" width="11.421875" style="0" customWidth="1"/>
  </cols>
  <sheetData>
    <row r="1" spans="1:8" ht="12" customHeight="1">
      <c r="A1" s="41" t="s">
        <v>391</v>
      </c>
      <c r="B1" s="41"/>
      <c r="C1" s="41"/>
      <c r="D1" s="41"/>
      <c r="E1" s="41"/>
      <c r="F1" s="41"/>
      <c r="G1" s="41"/>
      <c r="H1" s="2" t="s">
        <v>392</v>
      </c>
    </row>
    <row r="2" spans="1:8" ht="12" customHeight="1">
      <c r="A2" s="43" t="s">
        <v>125</v>
      </c>
      <c r="B2" s="43"/>
      <c r="C2" s="43"/>
      <c r="D2" s="43"/>
      <c r="E2" s="43"/>
      <c r="F2" s="43"/>
      <c r="G2" s="43"/>
      <c r="H2" s="1"/>
    </row>
    <row r="3" spans="1:8" ht="24" customHeight="1">
      <c r="A3" s="45" t="s">
        <v>53</v>
      </c>
      <c r="B3" s="47" t="s">
        <v>231</v>
      </c>
      <c r="C3" s="48"/>
      <c r="D3" s="37" t="s">
        <v>232</v>
      </c>
      <c r="E3" s="37" t="s">
        <v>340</v>
      </c>
      <c r="F3" s="37" t="s">
        <v>233</v>
      </c>
      <c r="G3" s="37" t="s">
        <v>234</v>
      </c>
      <c r="H3" s="39" t="s">
        <v>61</v>
      </c>
    </row>
    <row r="4" spans="1:8" ht="24" customHeight="1">
      <c r="A4" s="46"/>
      <c r="B4" s="10" t="s">
        <v>123</v>
      </c>
      <c r="C4" s="10" t="s">
        <v>124</v>
      </c>
      <c r="D4" s="38"/>
      <c r="E4" s="38"/>
      <c r="F4" s="38"/>
      <c r="G4" s="38"/>
      <c r="H4" s="40"/>
    </row>
    <row r="5" spans="1:8" ht="12" customHeight="1">
      <c r="A5" s="1"/>
      <c r="B5" s="33" t="str">
        <f>REPT("-",78)&amp;" Dollars "&amp;REPT("-",78)</f>
        <v>------------------------------------------------------------------------------ Dollars ------------------------------------------------------------------------------</v>
      </c>
      <c r="C5" s="33"/>
      <c r="D5" s="33"/>
      <c r="E5" s="33"/>
      <c r="F5" s="33"/>
      <c r="G5" s="33"/>
      <c r="H5" s="33"/>
    </row>
    <row r="6" ht="12" customHeight="1">
      <c r="A6" s="3" t="s">
        <v>393</v>
      </c>
    </row>
    <row r="7" spans="1:8" ht="12" customHeight="1">
      <c r="A7" s="2" t="str">
        <f>"Oct "&amp;RIGHT(A6,4)-1</f>
        <v>Oct 2011</v>
      </c>
      <c r="B7" s="11">
        <v>62673936.41</v>
      </c>
      <c r="C7" s="11">
        <v>150721477.97</v>
      </c>
      <c r="D7" s="11">
        <v>213395414.38</v>
      </c>
      <c r="E7" s="11">
        <v>169661.63</v>
      </c>
      <c r="F7" s="11" t="s">
        <v>394</v>
      </c>
      <c r="G7" s="11" t="s">
        <v>394</v>
      </c>
      <c r="H7" s="11">
        <v>213565076.01</v>
      </c>
    </row>
    <row r="8" spans="1:8" ht="12" customHeight="1">
      <c r="A8" s="2" t="str">
        <f>"Nov "&amp;RIGHT(A6,4)-1</f>
        <v>Nov 2011</v>
      </c>
      <c r="B8" s="11">
        <v>61104089.22</v>
      </c>
      <c r="C8" s="11">
        <v>144524706.83</v>
      </c>
      <c r="D8" s="11">
        <v>205628796.05</v>
      </c>
      <c r="E8" s="11">
        <v>134542.81</v>
      </c>
      <c r="F8" s="11" t="s">
        <v>394</v>
      </c>
      <c r="G8" s="11" t="s">
        <v>394</v>
      </c>
      <c r="H8" s="11">
        <v>205763338.86</v>
      </c>
    </row>
    <row r="9" spans="1:8" ht="12" customHeight="1">
      <c r="A9" s="2" t="str">
        <f>"Dec "&amp;RIGHT(A6,4)-1</f>
        <v>Dec 2011</v>
      </c>
      <c r="B9" s="11">
        <v>61888388.45</v>
      </c>
      <c r="C9" s="11">
        <v>127202750.51</v>
      </c>
      <c r="D9" s="11">
        <v>189091138.96</v>
      </c>
      <c r="E9" s="11">
        <v>19725559.31</v>
      </c>
      <c r="F9" s="11">
        <v>29170350</v>
      </c>
      <c r="G9" s="11">
        <v>6602453</v>
      </c>
      <c r="H9" s="11">
        <v>244589501.27</v>
      </c>
    </row>
    <row r="10" spans="1:8" ht="12" customHeight="1">
      <c r="A10" s="2" t="str">
        <f>"Jan "&amp;RIGHT(A6,4)</f>
        <v>Jan 2012</v>
      </c>
      <c r="B10" s="11">
        <v>63143505.39</v>
      </c>
      <c r="C10" s="11">
        <v>148895306.1</v>
      </c>
      <c r="D10" s="11">
        <v>212038811.49</v>
      </c>
      <c r="E10" s="11">
        <v>20045.09</v>
      </c>
      <c r="F10" s="11" t="s">
        <v>394</v>
      </c>
      <c r="G10" s="11" t="s">
        <v>394</v>
      </c>
      <c r="H10" s="11">
        <v>212058856.58</v>
      </c>
    </row>
    <row r="11" spans="1:8" ht="12" customHeight="1">
      <c r="A11" s="2" t="str">
        <f>"Feb "&amp;RIGHT(A6,4)</f>
        <v>Feb 2012</v>
      </c>
      <c r="B11" s="11">
        <v>62817082.12</v>
      </c>
      <c r="C11" s="11">
        <v>152707248.72</v>
      </c>
      <c r="D11" s="11">
        <v>215524330.84</v>
      </c>
      <c r="E11" s="11">
        <v>150360.35</v>
      </c>
      <c r="F11" s="11" t="s">
        <v>394</v>
      </c>
      <c r="G11" s="11" t="s">
        <v>394</v>
      </c>
      <c r="H11" s="11">
        <v>215674691.19</v>
      </c>
    </row>
    <row r="12" spans="1:8" ht="12" customHeight="1">
      <c r="A12" s="2" t="str">
        <f>"Mar "&amp;RIGHT(A6,4)</f>
        <v>Mar 2012</v>
      </c>
      <c r="B12" s="11">
        <v>67557989.61</v>
      </c>
      <c r="C12" s="11">
        <v>164132973.79</v>
      </c>
      <c r="D12" s="11">
        <v>231690963.4</v>
      </c>
      <c r="E12" s="11">
        <v>29427956.13</v>
      </c>
      <c r="F12" s="11">
        <v>30992994</v>
      </c>
      <c r="G12" s="11">
        <v>6721988</v>
      </c>
      <c r="H12" s="11">
        <v>298833901.53</v>
      </c>
    </row>
    <row r="13" spans="1:8" ht="12" customHeight="1">
      <c r="A13" s="2" t="str">
        <f>"Apr "&amp;RIGHT(A6,4)</f>
        <v>Apr 2012</v>
      </c>
      <c r="B13" s="11">
        <v>64639698.3</v>
      </c>
      <c r="C13" s="11">
        <v>151831653.13</v>
      </c>
      <c r="D13" s="11">
        <v>216471351.43</v>
      </c>
      <c r="E13" s="11">
        <v>274424.95</v>
      </c>
      <c r="F13" s="11" t="s">
        <v>394</v>
      </c>
      <c r="G13" s="11" t="s">
        <v>394</v>
      </c>
      <c r="H13" s="11">
        <v>216745776.38</v>
      </c>
    </row>
    <row r="14" spans="1:8" ht="12" customHeight="1">
      <c r="A14" s="2" t="str">
        <f>"May "&amp;RIGHT(A6,4)</f>
        <v>May 2012</v>
      </c>
      <c r="B14" s="11">
        <v>69127272.69</v>
      </c>
      <c r="C14" s="11">
        <v>159448865.72</v>
      </c>
      <c r="D14" s="11">
        <v>228576138.41</v>
      </c>
      <c r="E14" s="11">
        <v>150.96</v>
      </c>
      <c r="F14" s="11" t="s">
        <v>394</v>
      </c>
      <c r="G14" s="11" t="s">
        <v>394</v>
      </c>
      <c r="H14" s="11">
        <v>228576289.37</v>
      </c>
    </row>
    <row r="15" spans="1:8" ht="12" customHeight="1">
      <c r="A15" s="2" t="str">
        <f>"Jun "&amp;RIGHT(A6,4)</f>
        <v>Jun 2012</v>
      </c>
      <c r="B15" s="11">
        <v>68946901.09</v>
      </c>
      <c r="C15" s="11">
        <v>112966245.88</v>
      </c>
      <c r="D15" s="11">
        <v>181913146.97</v>
      </c>
      <c r="E15" s="11">
        <v>28873124</v>
      </c>
      <c r="F15" s="11">
        <v>29386907</v>
      </c>
      <c r="G15" s="11">
        <v>7647090</v>
      </c>
      <c r="H15" s="11">
        <v>247820267.97</v>
      </c>
    </row>
    <row r="16" spans="1:8" ht="12" customHeight="1">
      <c r="A16" s="2" t="str">
        <f>"Jul "&amp;RIGHT(A6,4)</f>
        <v>Jul 2012</v>
      </c>
      <c r="B16" s="11">
        <v>69093376.37</v>
      </c>
      <c r="C16" s="11">
        <v>103910897.52</v>
      </c>
      <c r="D16" s="11">
        <v>173004273.89</v>
      </c>
      <c r="E16" s="11">
        <v>127085.17</v>
      </c>
      <c r="F16" s="11" t="s">
        <v>394</v>
      </c>
      <c r="G16" s="11" t="s">
        <v>394</v>
      </c>
      <c r="H16" s="11">
        <v>173131359.06</v>
      </c>
    </row>
    <row r="17" spans="1:8" ht="12" customHeight="1">
      <c r="A17" s="2" t="str">
        <f>"Aug "&amp;RIGHT(A6,4)</f>
        <v>Aug 2012</v>
      </c>
      <c r="B17" s="11">
        <v>73260762.89</v>
      </c>
      <c r="C17" s="11">
        <v>123161813.42</v>
      </c>
      <c r="D17" s="11">
        <v>196422576.31</v>
      </c>
      <c r="E17" s="11">
        <v>32787.19</v>
      </c>
      <c r="F17" s="11" t="s">
        <v>394</v>
      </c>
      <c r="G17" s="11" t="s">
        <v>394</v>
      </c>
      <c r="H17" s="11">
        <v>196455363.5</v>
      </c>
    </row>
    <row r="18" spans="1:8" ht="12" customHeight="1">
      <c r="A18" s="2" t="str">
        <f>"Sep "&amp;RIGHT(A6,4)</f>
        <v>Sep 2012</v>
      </c>
      <c r="B18" s="11">
        <v>57677925.52</v>
      </c>
      <c r="C18" s="11">
        <v>142353016.32</v>
      </c>
      <c r="D18" s="11">
        <v>200030941.84</v>
      </c>
      <c r="E18" s="11">
        <v>27472472.11</v>
      </c>
      <c r="F18" s="11">
        <v>28389560</v>
      </c>
      <c r="G18" s="11">
        <v>8810921</v>
      </c>
      <c r="H18" s="11">
        <v>264703894.95</v>
      </c>
    </row>
    <row r="19" spans="1:8" ht="12" customHeight="1">
      <c r="A19" s="12" t="s">
        <v>58</v>
      </c>
      <c r="B19" s="13">
        <v>781930928.06</v>
      </c>
      <c r="C19" s="13">
        <v>1681856955.91</v>
      </c>
      <c r="D19" s="13">
        <v>2463787883.97</v>
      </c>
      <c r="E19" s="13">
        <v>106408169.7</v>
      </c>
      <c r="F19" s="13">
        <v>117939811</v>
      </c>
      <c r="G19" s="13">
        <v>29782452</v>
      </c>
      <c r="H19" s="13">
        <v>2717918316.67</v>
      </c>
    </row>
    <row r="20" spans="1:8" ht="12" customHeight="1">
      <c r="A20" s="14" t="s">
        <v>395</v>
      </c>
      <c r="B20" s="15">
        <v>62673936.41</v>
      </c>
      <c r="C20" s="15">
        <v>150721477.97</v>
      </c>
      <c r="D20" s="15">
        <v>213395414.38</v>
      </c>
      <c r="E20" s="15">
        <v>169661.63</v>
      </c>
      <c r="F20" s="15" t="s">
        <v>394</v>
      </c>
      <c r="G20" s="15" t="s">
        <v>394</v>
      </c>
      <c r="H20" s="15">
        <v>213565076.01</v>
      </c>
    </row>
    <row r="21" ht="12" customHeight="1">
      <c r="A21" s="3" t="str">
        <f>"FY "&amp;RIGHT(A6,4)+1</f>
        <v>FY 2013</v>
      </c>
    </row>
    <row r="22" spans="1:8" ht="12" customHeight="1">
      <c r="A22" s="2" t="str">
        <f>"Oct "&amp;RIGHT(A6,4)</f>
        <v>Oct 2012</v>
      </c>
      <c r="B22" s="11">
        <v>65901897.33</v>
      </c>
      <c r="C22" s="11">
        <v>161221375.15</v>
      </c>
      <c r="D22" s="11">
        <v>227123272.48</v>
      </c>
      <c r="E22" s="11">
        <v>156579.6</v>
      </c>
      <c r="F22" s="11" t="s">
        <v>394</v>
      </c>
      <c r="G22" s="11" t="s">
        <v>394</v>
      </c>
      <c r="H22" s="11">
        <v>227279852.08</v>
      </c>
    </row>
    <row r="23" spans="1:8" ht="12" customHeight="1">
      <c r="A23" s="2" t="str">
        <f>"Nov "&amp;RIGHT(A6,4)</f>
        <v>Nov 2012</v>
      </c>
      <c r="B23" s="11" t="s">
        <v>394</v>
      </c>
      <c r="C23" s="11" t="s">
        <v>394</v>
      </c>
      <c r="D23" s="11" t="s">
        <v>394</v>
      </c>
      <c r="E23" s="11" t="s">
        <v>394</v>
      </c>
      <c r="F23" s="11" t="s">
        <v>394</v>
      </c>
      <c r="G23" s="11" t="s">
        <v>394</v>
      </c>
      <c r="H23" s="11" t="s">
        <v>394</v>
      </c>
    </row>
    <row r="24" spans="1:8" ht="12" customHeight="1">
      <c r="A24" s="2" t="str">
        <f>"Dec "&amp;RIGHT(A6,4)</f>
        <v>Dec 2012</v>
      </c>
      <c r="B24" s="11" t="s">
        <v>394</v>
      </c>
      <c r="C24" s="11" t="s">
        <v>394</v>
      </c>
      <c r="D24" s="11" t="s">
        <v>394</v>
      </c>
      <c r="E24" s="11" t="s">
        <v>394</v>
      </c>
      <c r="F24" s="11" t="s">
        <v>394</v>
      </c>
      <c r="G24" s="11" t="s">
        <v>394</v>
      </c>
      <c r="H24" s="11" t="s">
        <v>394</v>
      </c>
    </row>
    <row r="25" spans="1:8" ht="12" customHeight="1">
      <c r="A25" s="2" t="str">
        <f>"Jan "&amp;RIGHT(A6,4)+1</f>
        <v>Jan 2013</v>
      </c>
      <c r="B25" s="11" t="s">
        <v>394</v>
      </c>
      <c r="C25" s="11" t="s">
        <v>394</v>
      </c>
      <c r="D25" s="11" t="s">
        <v>394</v>
      </c>
      <c r="E25" s="11" t="s">
        <v>394</v>
      </c>
      <c r="F25" s="11" t="s">
        <v>394</v>
      </c>
      <c r="G25" s="11" t="s">
        <v>394</v>
      </c>
      <c r="H25" s="11" t="s">
        <v>394</v>
      </c>
    </row>
    <row r="26" spans="1:8" ht="12" customHeight="1">
      <c r="A26" s="2" t="str">
        <f>"Feb "&amp;RIGHT(A6,4)+1</f>
        <v>Feb 2013</v>
      </c>
      <c r="B26" s="11" t="s">
        <v>394</v>
      </c>
      <c r="C26" s="11" t="s">
        <v>394</v>
      </c>
      <c r="D26" s="11" t="s">
        <v>394</v>
      </c>
      <c r="E26" s="11" t="s">
        <v>394</v>
      </c>
      <c r="F26" s="11" t="s">
        <v>394</v>
      </c>
      <c r="G26" s="11" t="s">
        <v>394</v>
      </c>
      <c r="H26" s="11" t="s">
        <v>394</v>
      </c>
    </row>
    <row r="27" spans="1:8" ht="12" customHeight="1">
      <c r="A27" s="2" t="str">
        <f>"Mar "&amp;RIGHT(A6,4)+1</f>
        <v>Mar 2013</v>
      </c>
      <c r="B27" s="11" t="s">
        <v>394</v>
      </c>
      <c r="C27" s="11" t="s">
        <v>394</v>
      </c>
      <c r="D27" s="11" t="s">
        <v>394</v>
      </c>
      <c r="E27" s="11" t="s">
        <v>394</v>
      </c>
      <c r="F27" s="11" t="s">
        <v>394</v>
      </c>
      <c r="G27" s="11" t="s">
        <v>394</v>
      </c>
      <c r="H27" s="11" t="s">
        <v>394</v>
      </c>
    </row>
    <row r="28" spans="1:8" ht="12" customHeight="1">
      <c r="A28" s="2" t="str">
        <f>"Apr "&amp;RIGHT(A6,4)+1</f>
        <v>Apr 2013</v>
      </c>
      <c r="B28" s="11" t="s">
        <v>394</v>
      </c>
      <c r="C28" s="11" t="s">
        <v>394</v>
      </c>
      <c r="D28" s="11" t="s">
        <v>394</v>
      </c>
      <c r="E28" s="11" t="s">
        <v>394</v>
      </c>
      <c r="F28" s="11" t="s">
        <v>394</v>
      </c>
      <c r="G28" s="11" t="s">
        <v>394</v>
      </c>
      <c r="H28" s="11" t="s">
        <v>394</v>
      </c>
    </row>
    <row r="29" spans="1:8" ht="12" customHeight="1">
      <c r="A29" s="2" t="str">
        <f>"May "&amp;RIGHT(A6,4)+1</f>
        <v>May 2013</v>
      </c>
      <c r="B29" s="11" t="s">
        <v>394</v>
      </c>
      <c r="C29" s="11" t="s">
        <v>394</v>
      </c>
      <c r="D29" s="11" t="s">
        <v>394</v>
      </c>
      <c r="E29" s="11" t="s">
        <v>394</v>
      </c>
      <c r="F29" s="11" t="s">
        <v>394</v>
      </c>
      <c r="G29" s="11" t="s">
        <v>394</v>
      </c>
      <c r="H29" s="11" t="s">
        <v>394</v>
      </c>
    </row>
    <row r="30" spans="1:8" ht="12" customHeight="1">
      <c r="A30" s="2" t="str">
        <f>"Jun "&amp;RIGHT(A6,4)+1</f>
        <v>Jun 2013</v>
      </c>
      <c r="B30" s="11" t="s">
        <v>394</v>
      </c>
      <c r="C30" s="11" t="s">
        <v>394</v>
      </c>
      <c r="D30" s="11" t="s">
        <v>394</v>
      </c>
      <c r="E30" s="11" t="s">
        <v>394</v>
      </c>
      <c r="F30" s="11" t="s">
        <v>394</v>
      </c>
      <c r="G30" s="11" t="s">
        <v>394</v>
      </c>
      <c r="H30" s="11" t="s">
        <v>394</v>
      </c>
    </row>
    <row r="31" spans="1:8" ht="12" customHeight="1">
      <c r="A31" s="2" t="str">
        <f>"Jul "&amp;RIGHT(A6,4)+1</f>
        <v>Jul 2013</v>
      </c>
      <c r="B31" s="11" t="s">
        <v>394</v>
      </c>
      <c r="C31" s="11" t="s">
        <v>394</v>
      </c>
      <c r="D31" s="11" t="s">
        <v>394</v>
      </c>
      <c r="E31" s="11" t="s">
        <v>394</v>
      </c>
      <c r="F31" s="11" t="s">
        <v>394</v>
      </c>
      <c r="G31" s="11" t="s">
        <v>394</v>
      </c>
      <c r="H31" s="11" t="s">
        <v>394</v>
      </c>
    </row>
    <row r="32" spans="1:8" ht="12" customHeight="1">
      <c r="A32" s="2" t="str">
        <f>"Aug "&amp;RIGHT(A6,4)+1</f>
        <v>Aug 2013</v>
      </c>
      <c r="B32" s="11" t="s">
        <v>394</v>
      </c>
      <c r="C32" s="11" t="s">
        <v>394</v>
      </c>
      <c r="D32" s="11" t="s">
        <v>394</v>
      </c>
      <c r="E32" s="11" t="s">
        <v>394</v>
      </c>
      <c r="F32" s="11" t="s">
        <v>394</v>
      </c>
      <c r="G32" s="11" t="s">
        <v>394</v>
      </c>
      <c r="H32" s="11" t="s">
        <v>394</v>
      </c>
    </row>
    <row r="33" spans="1:8" ht="12" customHeight="1">
      <c r="A33" s="2" t="str">
        <f>"Sep "&amp;RIGHT(A6,4)+1</f>
        <v>Sep 2013</v>
      </c>
      <c r="B33" s="11" t="s">
        <v>394</v>
      </c>
      <c r="C33" s="11" t="s">
        <v>394</v>
      </c>
      <c r="D33" s="11" t="s">
        <v>394</v>
      </c>
      <c r="E33" s="11" t="s">
        <v>394</v>
      </c>
      <c r="F33" s="11" t="s">
        <v>394</v>
      </c>
      <c r="G33" s="11" t="s">
        <v>394</v>
      </c>
      <c r="H33" s="11" t="s">
        <v>394</v>
      </c>
    </row>
    <row r="34" spans="1:8" ht="12" customHeight="1">
      <c r="A34" s="12" t="s">
        <v>58</v>
      </c>
      <c r="B34" s="13">
        <v>65901897.33</v>
      </c>
      <c r="C34" s="13">
        <v>161221375.15</v>
      </c>
      <c r="D34" s="13">
        <v>227123272.48</v>
      </c>
      <c r="E34" s="13">
        <v>156579.6</v>
      </c>
      <c r="F34" s="13" t="s">
        <v>394</v>
      </c>
      <c r="G34" s="13" t="s">
        <v>394</v>
      </c>
      <c r="H34" s="13">
        <v>227279852.08</v>
      </c>
    </row>
    <row r="35" spans="1:8" ht="12" customHeight="1">
      <c r="A35" s="14" t="str">
        <f>"Total "&amp;MID(A20,7,LEN(A20)-13)&amp;" Months"</f>
        <v>Total 1 Months</v>
      </c>
      <c r="B35" s="15">
        <v>65901897.33</v>
      </c>
      <c r="C35" s="15">
        <v>161221375.15</v>
      </c>
      <c r="D35" s="15">
        <v>227123272.48</v>
      </c>
      <c r="E35" s="15">
        <v>156579.6</v>
      </c>
      <c r="F35" s="15" t="s">
        <v>394</v>
      </c>
      <c r="G35" s="15" t="s">
        <v>394</v>
      </c>
      <c r="H35" s="15">
        <v>227279852.08</v>
      </c>
    </row>
    <row r="36" spans="1:8" ht="12" customHeight="1">
      <c r="A36" s="33"/>
      <c r="B36" s="33"/>
      <c r="C36" s="33"/>
      <c r="D36" s="33"/>
      <c r="E36" s="33"/>
      <c r="F36" s="33"/>
      <c r="G36" s="33"/>
      <c r="H36" s="33"/>
    </row>
    <row r="37" spans="1:8" ht="69.75" customHeight="1">
      <c r="A37" s="51" t="s">
        <v>371</v>
      </c>
      <c r="B37" s="51"/>
      <c r="C37" s="51"/>
      <c r="D37" s="51"/>
      <c r="E37" s="51"/>
      <c r="F37" s="51"/>
      <c r="G37" s="51"/>
      <c r="H37" s="51"/>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G1"/>
    <mergeCell ref="A2:G2"/>
    <mergeCell ref="A3:A4"/>
    <mergeCell ref="B3:C3"/>
    <mergeCell ref="D3:D4"/>
    <mergeCell ref="E3:E4"/>
    <mergeCell ref="F3:F4"/>
    <mergeCell ref="G3:G4"/>
    <mergeCell ref="H3:H4"/>
    <mergeCell ref="B5:H5"/>
    <mergeCell ref="A36:H36"/>
    <mergeCell ref="A37:H37"/>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1" sqref="B1"/>
    </sheetView>
  </sheetViews>
  <sheetFormatPr defaultColWidth="9.140625" defaultRowHeight="12.75"/>
  <cols>
    <col min="1" max="1" width="13.57421875" style="0" customWidth="1"/>
    <col min="2" max="2" width="85.7109375" style="0" customWidth="1"/>
  </cols>
  <sheetData>
    <row r="1" spans="1:2" ht="12" customHeight="1">
      <c r="A1" s="3"/>
      <c r="B1" s="5" t="s">
        <v>13</v>
      </c>
    </row>
    <row r="2" spans="1:2" ht="12" customHeight="1">
      <c r="A2" s="6" t="s">
        <v>14</v>
      </c>
      <c r="B2" s="7" t="s">
        <v>15</v>
      </c>
    </row>
    <row r="3" spans="1:2" ht="12" customHeight="1">
      <c r="A3" s="3" t="s">
        <v>287</v>
      </c>
      <c r="B3" s="1" t="s">
        <v>16</v>
      </c>
    </row>
    <row r="4" spans="1:2" ht="12" customHeight="1">
      <c r="A4" s="3" t="s">
        <v>342</v>
      </c>
      <c r="B4" s="1" t="s">
        <v>343</v>
      </c>
    </row>
    <row r="5" spans="1:2" ht="12" customHeight="1">
      <c r="A5" s="3" t="s">
        <v>288</v>
      </c>
      <c r="B5" s="1" t="s">
        <v>17</v>
      </c>
    </row>
    <row r="6" spans="1:3" ht="12" customHeight="1">
      <c r="A6" s="3" t="s">
        <v>289</v>
      </c>
      <c r="B6" s="1" t="s">
        <v>18</v>
      </c>
      <c r="C6" t="s">
        <v>325</v>
      </c>
    </row>
    <row r="7" spans="1:3" ht="12" customHeight="1">
      <c r="A7" s="3" t="s">
        <v>290</v>
      </c>
      <c r="B7" s="1" t="s">
        <v>19</v>
      </c>
      <c r="C7" t="s">
        <v>326</v>
      </c>
    </row>
    <row r="8" spans="1:3" ht="12" customHeight="1">
      <c r="A8" s="3" t="s">
        <v>291</v>
      </c>
      <c r="B8" s="1" t="s">
        <v>20</v>
      </c>
      <c r="C8" t="s">
        <v>327</v>
      </c>
    </row>
    <row r="9" spans="1:3" ht="12" customHeight="1">
      <c r="A9" s="3" t="s">
        <v>292</v>
      </c>
      <c r="B9" s="1" t="s">
        <v>21</v>
      </c>
      <c r="C9" t="s">
        <v>328</v>
      </c>
    </row>
    <row r="10" spans="1:3" ht="12" customHeight="1">
      <c r="A10" s="3" t="s">
        <v>293</v>
      </c>
      <c r="B10" s="1" t="s">
        <v>22</v>
      </c>
      <c r="C10" t="s">
        <v>329</v>
      </c>
    </row>
    <row r="11" spans="1:3" ht="12" customHeight="1">
      <c r="A11" s="3" t="s">
        <v>294</v>
      </c>
      <c r="B11" s="1" t="s">
        <v>23</v>
      </c>
      <c r="C11" t="s">
        <v>330</v>
      </c>
    </row>
    <row r="12" spans="1:3" ht="12" customHeight="1">
      <c r="A12" s="3" t="s">
        <v>295</v>
      </c>
      <c r="B12" s="1" t="s">
        <v>24</v>
      </c>
      <c r="C12" t="s">
        <v>331</v>
      </c>
    </row>
    <row r="13" spans="1:3" ht="12" customHeight="1">
      <c r="A13" s="3" t="s">
        <v>296</v>
      </c>
      <c r="B13" s="1" t="s">
        <v>25</v>
      </c>
      <c r="C13" t="s">
        <v>332</v>
      </c>
    </row>
    <row r="14" spans="1:3" ht="12" customHeight="1">
      <c r="A14" s="3" t="s">
        <v>297</v>
      </c>
      <c r="B14" s="1" t="s">
        <v>26</v>
      </c>
      <c r="C14" t="s">
        <v>333</v>
      </c>
    </row>
    <row r="15" spans="1:3" ht="12" customHeight="1">
      <c r="A15" s="3" t="s">
        <v>298</v>
      </c>
      <c r="B15" s="1" t="s">
        <v>27</v>
      </c>
      <c r="C15" t="s">
        <v>334</v>
      </c>
    </row>
    <row r="16" spans="1:3" ht="12" customHeight="1">
      <c r="A16" s="3" t="s">
        <v>299</v>
      </c>
      <c r="B16" s="1" t="s">
        <v>28</v>
      </c>
      <c r="C16" t="s">
        <v>335</v>
      </c>
    </row>
    <row r="17" spans="1:2" ht="12" customHeight="1">
      <c r="A17" s="3" t="s">
        <v>300</v>
      </c>
      <c r="B17" s="1" t="s">
        <v>29</v>
      </c>
    </row>
    <row r="18" spans="1:2" ht="12" customHeight="1">
      <c r="A18" s="3" t="s">
        <v>301</v>
      </c>
      <c r="B18" s="1" t="s">
        <v>30</v>
      </c>
    </row>
    <row r="19" spans="1:2" ht="12" customHeight="1">
      <c r="A19" s="3" t="s">
        <v>302</v>
      </c>
      <c r="B19" s="1" t="s">
        <v>31</v>
      </c>
    </row>
    <row r="20" spans="1:2" ht="12" customHeight="1">
      <c r="A20" s="3" t="s">
        <v>303</v>
      </c>
      <c r="B20" s="1" t="s">
        <v>32</v>
      </c>
    </row>
    <row r="21" spans="1:2" ht="12" customHeight="1">
      <c r="A21" s="3" t="s">
        <v>304</v>
      </c>
      <c r="B21" s="1" t="s">
        <v>33</v>
      </c>
    </row>
    <row r="22" spans="1:2" ht="12" customHeight="1">
      <c r="A22" s="3" t="s">
        <v>305</v>
      </c>
      <c r="B22" s="1" t="s">
        <v>34</v>
      </c>
    </row>
    <row r="23" spans="1:2" ht="12" customHeight="1">
      <c r="A23" s="3" t="s">
        <v>306</v>
      </c>
      <c r="B23" s="1" t="s">
        <v>35</v>
      </c>
    </row>
    <row r="24" spans="1:2" ht="12" customHeight="1">
      <c r="A24" s="3" t="s">
        <v>307</v>
      </c>
      <c r="B24" s="1" t="s">
        <v>36</v>
      </c>
    </row>
    <row r="25" spans="1:2" ht="12" customHeight="1">
      <c r="A25" s="3" t="s">
        <v>308</v>
      </c>
      <c r="B25" s="1" t="s">
        <v>37</v>
      </c>
    </row>
    <row r="26" spans="1:2" ht="18" customHeight="1">
      <c r="A26" s="3" t="s">
        <v>309</v>
      </c>
      <c r="B26" s="1" t="s">
        <v>38</v>
      </c>
    </row>
    <row r="27" spans="1:2" ht="12" customHeight="1">
      <c r="A27" s="3" t="s">
        <v>310</v>
      </c>
      <c r="B27" s="1" t="s">
        <v>39</v>
      </c>
    </row>
    <row r="28" spans="1:2" ht="18" customHeight="1">
      <c r="A28" s="3" t="s">
        <v>311</v>
      </c>
      <c r="B28" s="1" t="s">
        <v>40</v>
      </c>
    </row>
    <row r="29" spans="1:2" ht="12" customHeight="1">
      <c r="A29" s="3" t="s">
        <v>312</v>
      </c>
      <c r="B29" s="1" t="s">
        <v>41</v>
      </c>
    </row>
    <row r="30" spans="1:2" ht="18" customHeight="1">
      <c r="A30" s="3" t="s">
        <v>323</v>
      </c>
      <c r="B30" s="1" t="s">
        <v>42</v>
      </c>
    </row>
    <row r="31" spans="1:2" ht="12" customHeight="1">
      <c r="A31" s="3" t="s">
        <v>322</v>
      </c>
      <c r="B31" s="1" t="s">
        <v>43</v>
      </c>
    </row>
    <row r="32" spans="1:2" ht="18" customHeight="1">
      <c r="A32" s="3" t="s">
        <v>324</v>
      </c>
      <c r="B32" s="1" t="s">
        <v>44</v>
      </c>
    </row>
    <row r="33" spans="1:2" ht="12" customHeight="1">
      <c r="A33" s="3"/>
      <c r="B33" s="1"/>
    </row>
    <row r="34" spans="1:2" ht="18" customHeight="1">
      <c r="A34" s="3" t="s">
        <v>313</v>
      </c>
      <c r="B34" s="1" t="s">
        <v>45</v>
      </c>
    </row>
    <row r="35" spans="1:2" ht="12" customHeight="1">
      <c r="A35" s="3" t="s">
        <v>314</v>
      </c>
      <c r="B35" s="1" t="s">
        <v>45</v>
      </c>
    </row>
    <row r="36" spans="1:2" ht="12" customHeight="1">
      <c r="A36" s="3" t="s">
        <v>315</v>
      </c>
      <c r="B36" s="1" t="s">
        <v>46</v>
      </c>
    </row>
    <row r="37" spans="1:2" ht="18" customHeight="1">
      <c r="A37" s="3" t="s">
        <v>316</v>
      </c>
      <c r="B37" s="1" t="s">
        <v>47</v>
      </c>
    </row>
    <row r="38" spans="1:2" ht="12" customHeight="1">
      <c r="A38" s="3" t="s">
        <v>317</v>
      </c>
      <c r="B38" s="1" t="s">
        <v>48</v>
      </c>
    </row>
    <row r="39" spans="1:2" ht="12" customHeight="1">
      <c r="A39" s="3" t="s">
        <v>318</v>
      </c>
      <c r="B39" s="1" t="s">
        <v>49</v>
      </c>
    </row>
    <row r="40" spans="1:2" ht="18" customHeight="1">
      <c r="A40" s="3" t="s">
        <v>319</v>
      </c>
      <c r="B40" s="1" t="s">
        <v>50</v>
      </c>
    </row>
    <row r="41" spans="1:2" ht="12" customHeight="1">
      <c r="A41" s="3" t="s">
        <v>320</v>
      </c>
      <c r="B41" s="1" t="s">
        <v>51</v>
      </c>
    </row>
    <row r="42" spans="1:2" ht="12" customHeight="1">
      <c r="A42" s="30" t="s">
        <v>321</v>
      </c>
      <c r="B42" s="25" t="s">
        <v>51</v>
      </c>
    </row>
    <row r="43" spans="1:2" ht="12" customHeight="1">
      <c r="A43" s="8" t="s">
        <v>363</v>
      </c>
      <c r="B43" s="4" t="s">
        <v>361</v>
      </c>
    </row>
    <row r="44" spans="1:2" ht="12" customHeight="1">
      <c r="A44" s="33" t="s">
        <v>52</v>
      </c>
      <c r="B44" s="33"/>
    </row>
  </sheetData>
  <sheetProtection/>
  <mergeCells count="1">
    <mergeCell ref="A44:B44"/>
  </mergeCells>
  <printOptions/>
  <pageMargins left="0.75" right="0.5" top="0.5" bottom="0.3" header="0.5" footer="0.25"/>
  <pageSetup fitToHeight="1" fitToWidth="1" horizontalDpi="600" verticalDpi="600"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41" t="s">
        <v>391</v>
      </c>
      <c r="B1" s="41"/>
      <c r="C1" s="41"/>
      <c r="D1" s="41"/>
      <c r="E1" s="41"/>
      <c r="F1" s="41"/>
      <c r="G1" s="41"/>
      <c r="H1" s="41"/>
      <c r="I1" s="41"/>
      <c r="J1" s="2" t="s">
        <v>392</v>
      </c>
    </row>
    <row r="2" spans="1:10" ht="12" customHeight="1">
      <c r="A2" s="43" t="s">
        <v>126</v>
      </c>
      <c r="B2" s="43"/>
      <c r="C2" s="43"/>
      <c r="D2" s="43"/>
      <c r="E2" s="43"/>
      <c r="F2" s="43"/>
      <c r="G2" s="43"/>
      <c r="H2" s="43"/>
      <c r="I2" s="43"/>
      <c r="J2" s="1"/>
    </row>
    <row r="3" spans="1:10" ht="24" customHeight="1">
      <c r="A3" s="45" t="s">
        <v>53</v>
      </c>
      <c r="B3" s="47" t="s">
        <v>127</v>
      </c>
      <c r="C3" s="53"/>
      <c r="D3" s="53"/>
      <c r="E3" s="53"/>
      <c r="F3" s="48"/>
      <c r="G3" s="47" t="s">
        <v>127</v>
      </c>
      <c r="H3" s="53"/>
      <c r="I3" s="53"/>
      <c r="J3" s="53"/>
    </row>
    <row r="4" spans="1:10" ht="24" customHeight="1">
      <c r="A4" s="46"/>
      <c r="B4" s="10" t="s">
        <v>112</v>
      </c>
      <c r="C4" s="10" t="s">
        <v>113</v>
      </c>
      <c r="D4" s="10" t="s">
        <v>114</v>
      </c>
      <c r="E4" s="10" t="s">
        <v>115</v>
      </c>
      <c r="F4" s="10" t="s">
        <v>58</v>
      </c>
      <c r="G4" s="10" t="s">
        <v>82</v>
      </c>
      <c r="H4" s="10" t="s">
        <v>83</v>
      </c>
      <c r="I4" s="10" t="s">
        <v>84</v>
      </c>
      <c r="J4" s="9" t="s">
        <v>58</v>
      </c>
    </row>
    <row r="5" spans="1:10" ht="12" customHeight="1">
      <c r="A5" s="1"/>
      <c r="B5" s="33" t="str">
        <f>REPT("-",101)&amp;" Number "&amp;REPT("-",101)</f>
        <v>----------------------------------------------------------------------------------------------------- Number -----------------------------------------------------------------------------------------------------</v>
      </c>
      <c r="C5" s="33"/>
      <c r="D5" s="33"/>
      <c r="E5" s="33"/>
      <c r="F5" s="33"/>
      <c r="G5" s="33"/>
      <c r="H5" s="33"/>
      <c r="I5" s="33"/>
      <c r="J5" s="33"/>
    </row>
    <row r="6" ht="12" customHeight="1">
      <c r="A6" s="3" t="s">
        <v>393</v>
      </c>
    </row>
    <row r="7" spans="1:10" ht="12" customHeight="1">
      <c r="A7" s="2" t="str">
        <f>"Oct "&amp;RIGHT(A6,4)-1</f>
        <v>Oct 2011</v>
      </c>
      <c r="B7" s="11">
        <v>1666042</v>
      </c>
      <c r="C7" s="11">
        <v>2344463</v>
      </c>
      <c r="D7" s="11">
        <v>72687</v>
      </c>
      <c r="E7" s="11">
        <v>1671025</v>
      </c>
      <c r="F7" s="11">
        <v>5754217</v>
      </c>
      <c r="G7" s="11">
        <v>5261445</v>
      </c>
      <c r="H7" s="11">
        <v>106168</v>
      </c>
      <c r="I7" s="11">
        <v>386604</v>
      </c>
      <c r="J7" s="11">
        <f aca="true" t="shared" si="0" ref="J7:J20">IF(ISBLANK(F7),"",F7)</f>
        <v>5754217</v>
      </c>
    </row>
    <row r="8" spans="1:10" ht="12" customHeight="1">
      <c r="A8" s="2" t="str">
        <f>"Nov "&amp;RIGHT(A6,4)-1</f>
        <v>Nov 2011</v>
      </c>
      <c r="B8" s="11">
        <v>1675097</v>
      </c>
      <c r="C8" s="11">
        <v>2329344</v>
      </c>
      <c r="D8" s="11">
        <v>74582</v>
      </c>
      <c r="E8" s="11">
        <v>1658409</v>
      </c>
      <c r="F8" s="11">
        <v>5737432</v>
      </c>
      <c r="G8" s="11">
        <v>5249955</v>
      </c>
      <c r="H8" s="11">
        <v>101865</v>
      </c>
      <c r="I8" s="11">
        <v>385612</v>
      </c>
      <c r="J8" s="11">
        <f t="shared" si="0"/>
        <v>5737432</v>
      </c>
    </row>
    <row r="9" spans="1:10" ht="12" customHeight="1">
      <c r="A9" s="2" t="str">
        <f>"Dec "&amp;RIGHT(A6,4)-1</f>
        <v>Dec 2011</v>
      </c>
      <c r="B9" s="11">
        <v>1686770</v>
      </c>
      <c r="C9" s="11">
        <v>2317676</v>
      </c>
      <c r="D9" s="11">
        <v>74990</v>
      </c>
      <c r="E9" s="11">
        <v>1665415</v>
      </c>
      <c r="F9" s="11">
        <v>5744851</v>
      </c>
      <c r="G9" s="11">
        <v>5255662</v>
      </c>
      <c r="H9" s="11">
        <v>103751</v>
      </c>
      <c r="I9" s="11">
        <v>385438</v>
      </c>
      <c r="J9" s="11">
        <f t="shared" si="0"/>
        <v>5744851</v>
      </c>
    </row>
    <row r="10" spans="1:10" ht="12" customHeight="1">
      <c r="A10" s="2" t="str">
        <f>"Jan "&amp;RIGHT(A6,4)</f>
        <v>Jan 2012</v>
      </c>
      <c r="B10" s="11">
        <v>1685535</v>
      </c>
      <c r="C10" s="11">
        <v>2354295</v>
      </c>
      <c r="D10" s="11">
        <v>74165</v>
      </c>
      <c r="E10" s="11">
        <v>1676291</v>
      </c>
      <c r="F10" s="11">
        <v>5790286</v>
      </c>
      <c r="G10" s="11">
        <v>5307511</v>
      </c>
      <c r="H10" s="11">
        <v>102593</v>
      </c>
      <c r="I10" s="11">
        <v>380182</v>
      </c>
      <c r="J10" s="11">
        <f t="shared" si="0"/>
        <v>5790286</v>
      </c>
    </row>
    <row r="11" spans="1:10" ht="12" customHeight="1">
      <c r="A11" s="2" t="str">
        <f>"Feb "&amp;RIGHT(A6,4)</f>
        <v>Feb 2012</v>
      </c>
      <c r="B11" s="11">
        <v>1663505</v>
      </c>
      <c r="C11" s="11">
        <v>2329171</v>
      </c>
      <c r="D11" s="11">
        <v>73090</v>
      </c>
      <c r="E11" s="11">
        <v>1662244</v>
      </c>
      <c r="F11" s="11">
        <v>5728010</v>
      </c>
      <c r="G11" s="11">
        <v>5248348</v>
      </c>
      <c r="H11" s="11">
        <v>101199</v>
      </c>
      <c r="I11" s="11">
        <v>378463</v>
      </c>
      <c r="J11" s="11">
        <f t="shared" si="0"/>
        <v>5728010</v>
      </c>
    </row>
    <row r="12" spans="1:10" ht="12" customHeight="1">
      <c r="A12" s="2" t="str">
        <f>"Mar "&amp;RIGHT(A6,4)</f>
        <v>Mar 2012</v>
      </c>
      <c r="B12" s="11">
        <v>1763413</v>
      </c>
      <c r="C12" s="11">
        <v>2468880</v>
      </c>
      <c r="D12" s="11">
        <v>77485</v>
      </c>
      <c r="E12" s="11">
        <v>1759928</v>
      </c>
      <c r="F12" s="11">
        <v>6069706</v>
      </c>
      <c r="G12" s="11">
        <v>5554744</v>
      </c>
      <c r="H12" s="11">
        <v>111653</v>
      </c>
      <c r="I12" s="11">
        <v>403309</v>
      </c>
      <c r="J12" s="11">
        <f t="shared" si="0"/>
        <v>6069706</v>
      </c>
    </row>
    <row r="13" spans="1:10" ht="12" customHeight="1">
      <c r="A13" s="2" t="str">
        <f>"Apr "&amp;RIGHT(A6,4)</f>
        <v>Apr 2012</v>
      </c>
      <c r="B13" s="11">
        <v>1680620</v>
      </c>
      <c r="C13" s="11">
        <v>2335861</v>
      </c>
      <c r="D13" s="11">
        <v>74246</v>
      </c>
      <c r="E13" s="11">
        <v>1668942</v>
      </c>
      <c r="F13" s="11">
        <v>5759669</v>
      </c>
      <c r="G13" s="11">
        <v>5264780</v>
      </c>
      <c r="H13" s="11">
        <v>106447</v>
      </c>
      <c r="I13" s="11">
        <v>388442</v>
      </c>
      <c r="J13" s="11">
        <f t="shared" si="0"/>
        <v>5759669</v>
      </c>
    </row>
    <row r="14" spans="1:10" ht="12" customHeight="1">
      <c r="A14" s="2" t="str">
        <f>"May "&amp;RIGHT(A6,4)</f>
        <v>May 2012</v>
      </c>
      <c r="B14" s="11">
        <v>1815841</v>
      </c>
      <c r="C14" s="11">
        <v>2524112</v>
      </c>
      <c r="D14" s="11">
        <v>78607</v>
      </c>
      <c r="E14" s="11">
        <v>1805803</v>
      </c>
      <c r="F14" s="11">
        <v>6224363</v>
      </c>
      <c r="G14" s="11">
        <v>5697482</v>
      </c>
      <c r="H14" s="11">
        <v>112005</v>
      </c>
      <c r="I14" s="11">
        <v>414876</v>
      </c>
      <c r="J14" s="11">
        <f t="shared" si="0"/>
        <v>6224363</v>
      </c>
    </row>
    <row r="15" spans="1:10" ht="12" customHeight="1">
      <c r="A15" s="2" t="str">
        <f>"Jun "&amp;RIGHT(A6,4)</f>
        <v>Jun 2012</v>
      </c>
      <c r="B15" s="11">
        <v>1697115</v>
      </c>
      <c r="C15" s="11">
        <v>2356715</v>
      </c>
      <c r="D15" s="11">
        <v>75497</v>
      </c>
      <c r="E15" s="11">
        <v>1689032</v>
      </c>
      <c r="F15" s="11">
        <v>5818359</v>
      </c>
      <c r="G15" s="11">
        <v>5326708</v>
      </c>
      <c r="H15" s="11">
        <v>105205</v>
      </c>
      <c r="I15" s="11">
        <v>386446</v>
      </c>
      <c r="J15" s="11">
        <f t="shared" si="0"/>
        <v>5818359</v>
      </c>
    </row>
    <row r="16" spans="1:10" ht="12" customHeight="1">
      <c r="A16" s="2" t="str">
        <f>"Jul "&amp;RIGHT(A6,4)</f>
        <v>Jul 2012</v>
      </c>
      <c r="B16" s="11">
        <v>1722865</v>
      </c>
      <c r="C16" s="11">
        <v>2378945</v>
      </c>
      <c r="D16" s="11">
        <v>77010</v>
      </c>
      <c r="E16" s="11">
        <v>1703647</v>
      </c>
      <c r="F16" s="11">
        <v>5882467</v>
      </c>
      <c r="G16" s="11">
        <v>5398949</v>
      </c>
      <c r="H16" s="11">
        <v>98014</v>
      </c>
      <c r="I16" s="11">
        <v>385504</v>
      </c>
      <c r="J16" s="11">
        <f t="shared" si="0"/>
        <v>5882467</v>
      </c>
    </row>
    <row r="17" spans="1:10" ht="12" customHeight="1">
      <c r="A17" s="2" t="str">
        <f>"Aug "&amp;RIGHT(A6,4)</f>
        <v>Aug 2012</v>
      </c>
      <c r="B17" s="11">
        <v>1848179</v>
      </c>
      <c r="C17" s="11">
        <v>2564174</v>
      </c>
      <c r="D17" s="11">
        <v>80232</v>
      </c>
      <c r="E17" s="11">
        <v>1836854</v>
      </c>
      <c r="F17" s="11">
        <v>6329439</v>
      </c>
      <c r="G17" s="11">
        <v>5789008</v>
      </c>
      <c r="H17" s="11">
        <v>111853</v>
      </c>
      <c r="I17" s="11">
        <v>428578</v>
      </c>
      <c r="J17" s="11">
        <f t="shared" si="0"/>
        <v>6329439</v>
      </c>
    </row>
    <row r="18" spans="1:10" ht="12" customHeight="1">
      <c r="A18" s="2" t="str">
        <f>"Sep "&amp;RIGHT(A6,4)</f>
        <v>Sep 2012</v>
      </c>
      <c r="B18" s="11">
        <v>1623032</v>
      </c>
      <c r="C18" s="11">
        <v>2244211</v>
      </c>
      <c r="D18" s="11">
        <v>71240</v>
      </c>
      <c r="E18" s="11">
        <v>1605412</v>
      </c>
      <c r="F18" s="11">
        <v>5543895</v>
      </c>
      <c r="G18" s="11">
        <v>5052741</v>
      </c>
      <c r="H18" s="11">
        <v>106309</v>
      </c>
      <c r="I18" s="11">
        <v>384845</v>
      </c>
      <c r="J18" s="11">
        <f t="shared" si="0"/>
        <v>5543895</v>
      </c>
    </row>
    <row r="19" spans="1:10" ht="12" customHeight="1">
      <c r="A19" s="12" t="s">
        <v>58</v>
      </c>
      <c r="B19" s="13">
        <v>20528014</v>
      </c>
      <c r="C19" s="13">
        <v>28547847</v>
      </c>
      <c r="D19" s="13">
        <v>903831</v>
      </c>
      <c r="E19" s="13">
        <v>20403002</v>
      </c>
      <c r="F19" s="13">
        <v>70382694</v>
      </c>
      <c r="G19" s="13">
        <v>64407333</v>
      </c>
      <c r="H19" s="13">
        <v>1267062</v>
      </c>
      <c r="I19" s="13">
        <v>4708299</v>
      </c>
      <c r="J19" s="13">
        <f t="shared" si="0"/>
        <v>70382694</v>
      </c>
    </row>
    <row r="20" spans="1:10" ht="12" customHeight="1">
      <c r="A20" s="14" t="s">
        <v>395</v>
      </c>
      <c r="B20" s="15">
        <v>1666042</v>
      </c>
      <c r="C20" s="15">
        <v>2344463</v>
      </c>
      <c r="D20" s="15">
        <v>72687</v>
      </c>
      <c r="E20" s="15">
        <v>1671025</v>
      </c>
      <c r="F20" s="15">
        <v>5754217</v>
      </c>
      <c r="G20" s="15">
        <v>5261445</v>
      </c>
      <c r="H20" s="15">
        <v>106168</v>
      </c>
      <c r="I20" s="15">
        <v>386604</v>
      </c>
      <c r="J20" s="15">
        <f t="shared" si="0"/>
        <v>5754217</v>
      </c>
    </row>
    <row r="21" ht="12" customHeight="1">
      <c r="A21" s="3" t="str">
        <f>"FY "&amp;RIGHT(A6,4)+1</f>
        <v>FY 2013</v>
      </c>
    </row>
    <row r="22" spans="1:10" ht="12" customHeight="1">
      <c r="A22" s="2" t="str">
        <f>"Oct "&amp;RIGHT(A6,4)</f>
        <v>Oct 2012</v>
      </c>
      <c r="B22" s="11">
        <v>1589793</v>
      </c>
      <c r="C22" s="11">
        <v>2205031</v>
      </c>
      <c r="D22" s="11">
        <v>68711</v>
      </c>
      <c r="E22" s="11">
        <v>1584681</v>
      </c>
      <c r="F22" s="11">
        <v>5448216</v>
      </c>
      <c r="G22" s="11">
        <v>4967656</v>
      </c>
      <c r="H22" s="11">
        <v>101131</v>
      </c>
      <c r="I22" s="11">
        <v>379429</v>
      </c>
      <c r="J22" s="11">
        <f aca="true" t="shared" si="1" ref="J22:J35">IF(ISBLANK(F22),"",F22)</f>
        <v>5448216</v>
      </c>
    </row>
    <row r="23" spans="1:10" ht="12" customHeight="1">
      <c r="A23" s="2" t="str">
        <f>"Nov "&amp;RIGHT(A6,4)</f>
        <v>Nov 2012</v>
      </c>
      <c r="B23" s="11" t="s">
        <v>394</v>
      </c>
      <c r="C23" s="11" t="s">
        <v>394</v>
      </c>
      <c r="D23" s="11" t="s">
        <v>394</v>
      </c>
      <c r="E23" s="11" t="s">
        <v>394</v>
      </c>
      <c r="F23" s="11" t="s">
        <v>394</v>
      </c>
      <c r="G23" s="11" t="s">
        <v>394</v>
      </c>
      <c r="H23" s="11" t="s">
        <v>394</v>
      </c>
      <c r="I23" s="11" t="s">
        <v>394</v>
      </c>
      <c r="J23" s="11" t="str">
        <f t="shared" si="1"/>
        <v>--</v>
      </c>
    </row>
    <row r="24" spans="1:10" ht="12" customHeight="1">
      <c r="A24" s="2" t="str">
        <f>"Dec "&amp;RIGHT(A6,4)</f>
        <v>Dec 2012</v>
      </c>
      <c r="B24" s="11" t="s">
        <v>394</v>
      </c>
      <c r="C24" s="11" t="s">
        <v>394</v>
      </c>
      <c r="D24" s="11" t="s">
        <v>394</v>
      </c>
      <c r="E24" s="11" t="s">
        <v>394</v>
      </c>
      <c r="F24" s="11" t="s">
        <v>394</v>
      </c>
      <c r="G24" s="11" t="s">
        <v>394</v>
      </c>
      <c r="H24" s="11" t="s">
        <v>394</v>
      </c>
      <c r="I24" s="11" t="s">
        <v>394</v>
      </c>
      <c r="J24" s="11" t="str">
        <f t="shared" si="1"/>
        <v>--</v>
      </c>
    </row>
    <row r="25" spans="1:10" ht="12" customHeight="1">
      <c r="A25" s="2" t="str">
        <f>"Jan "&amp;RIGHT(A6,4)+1</f>
        <v>Jan 2013</v>
      </c>
      <c r="B25" s="11" t="s">
        <v>394</v>
      </c>
      <c r="C25" s="11" t="s">
        <v>394</v>
      </c>
      <c r="D25" s="11" t="s">
        <v>394</v>
      </c>
      <c r="E25" s="11" t="s">
        <v>394</v>
      </c>
      <c r="F25" s="11" t="s">
        <v>394</v>
      </c>
      <c r="G25" s="11" t="s">
        <v>394</v>
      </c>
      <c r="H25" s="11" t="s">
        <v>394</v>
      </c>
      <c r="I25" s="11" t="s">
        <v>394</v>
      </c>
      <c r="J25" s="11" t="str">
        <f t="shared" si="1"/>
        <v>--</v>
      </c>
    </row>
    <row r="26" spans="1:10" ht="12" customHeight="1">
      <c r="A26" s="2" t="str">
        <f>"Feb "&amp;RIGHT(A6,4)+1</f>
        <v>Feb 2013</v>
      </c>
      <c r="B26" s="11" t="s">
        <v>394</v>
      </c>
      <c r="C26" s="11" t="s">
        <v>394</v>
      </c>
      <c r="D26" s="11" t="s">
        <v>394</v>
      </c>
      <c r="E26" s="11" t="s">
        <v>394</v>
      </c>
      <c r="F26" s="11" t="s">
        <v>394</v>
      </c>
      <c r="G26" s="11" t="s">
        <v>394</v>
      </c>
      <c r="H26" s="11" t="s">
        <v>394</v>
      </c>
      <c r="I26" s="11" t="s">
        <v>394</v>
      </c>
      <c r="J26" s="11" t="str">
        <f t="shared" si="1"/>
        <v>--</v>
      </c>
    </row>
    <row r="27" spans="1:10" ht="12" customHeight="1">
      <c r="A27" s="2" t="str">
        <f>"Mar "&amp;RIGHT(A6,4)+1</f>
        <v>Mar 2013</v>
      </c>
      <c r="B27" s="11" t="s">
        <v>394</v>
      </c>
      <c r="C27" s="11" t="s">
        <v>394</v>
      </c>
      <c r="D27" s="11" t="s">
        <v>394</v>
      </c>
      <c r="E27" s="11" t="s">
        <v>394</v>
      </c>
      <c r="F27" s="11" t="s">
        <v>394</v>
      </c>
      <c r="G27" s="11" t="s">
        <v>394</v>
      </c>
      <c r="H27" s="11" t="s">
        <v>394</v>
      </c>
      <c r="I27" s="11" t="s">
        <v>394</v>
      </c>
      <c r="J27" s="11" t="str">
        <f t="shared" si="1"/>
        <v>--</v>
      </c>
    </row>
    <row r="28" spans="1:10" ht="12" customHeight="1">
      <c r="A28" s="2" t="str">
        <f>"Apr "&amp;RIGHT(A6,4)+1</f>
        <v>Apr 2013</v>
      </c>
      <c r="B28" s="11" t="s">
        <v>394</v>
      </c>
      <c r="C28" s="11" t="s">
        <v>394</v>
      </c>
      <c r="D28" s="11" t="s">
        <v>394</v>
      </c>
      <c r="E28" s="11" t="s">
        <v>394</v>
      </c>
      <c r="F28" s="11" t="s">
        <v>394</v>
      </c>
      <c r="G28" s="11" t="s">
        <v>394</v>
      </c>
      <c r="H28" s="11" t="s">
        <v>394</v>
      </c>
      <c r="I28" s="11" t="s">
        <v>394</v>
      </c>
      <c r="J28" s="11" t="str">
        <f t="shared" si="1"/>
        <v>--</v>
      </c>
    </row>
    <row r="29" spans="1:10" ht="12" customHeight="1">
      <c r="A29" s="2" t="str">
        <f>"May "&amp;RIGHT(A6,4)+1</f>
        <v>May 2013</v>
      </c>
      <c r="B29" s="11" t="s">
        <v>394</v>
      </c>
      <c r="C29" s="11" t="s">
        <v>394</v>
      </c>
      <c r="D29" s="11" t="s">
        <v>394</v>
      </c>
      <c r="E29" s="11" t="s">
        <v>394</v>
      </c>
      <c r="F29" s="11" t="s">
        <v>394</v>
      </c>
      <c r="G29" s="11" t="s">
        <v>394</v>
      </c>
      <c r="H29" s="11" t="s">
        <v>394</v>
      </c>
      <c r="I29" s="11" t="s">
        <v>394</v>
      </c>
      <c r="J29" s="11" t="str">
        <f t="shared" si="1"/>
        <v>--</v>
      </c>
    </row>
    <row r="30" spans="1:10" ht="12" customHeight="1">
      <c r="A30" s="2" t="str">
        <f>"Jun "&amp;RIGHT(A6,4)+1</f>
        <v>Jun 2013</v>
      </c>
      <c r="B30" s="11" t="s">
        <v>394</v>
      </c>
      <c r="C30" s="11" t="s">
        <v>394</v>
      </c>
      <c r="D30" s="11" t="s">
        <v>394</v>
      </c>
      <c r="E30" s="11" t="s">
        <v>394</v>
      </c>
      <c r="F30" s="11" t="s">
        <v>394</v>
      </c>
      <c r="G30" s="11" t="s">
        <v>394</v>
      </c>
      <c r="H30" s="11" t="s">
        <v>394</v>
      </c>
      <c r="I30" s="11" t="s">
        <v>394</v>
      </c>
      <c r="J30" s="11" t="str">
        <f t="shared" si="1"/>
        <v>--</v>
      </c>
    </row>
    <row r="31" spans="1:10" ht="12" customHeight="1">
      <c r="A31" s="2" t="str">
        <f>"Jul "&amp;RIGHT(A6,4)+1</f>
        <v>Jul 2013</v>
      </c>
      <c r="B31" s="11" t="s">
        <v>394</v>
      </c>
      <c r="C31" s="11" t="s">
        <v>394</v>
      </c>
      <c r="D31" s="11" t="s">
        <v>394</v>
      </c>
      <c r="E31" s="11" t="s">
        <v>394</v>
      </c>
      <c r="F31" s="11" t="s">
        <v>394</v>
      </c>
      <c r="G31" s="11" t="s">
        <v>394</v>
      </c>
      <c r="H31" s="11" t="s">
        <v>394</v>
      </c>
      <c r="I31" s="11" t="s">
        <v>394</v>
      </c>
      <c r="J31" s="11" t="str">
        <f t="shared" si="1"/>
        <v>--</v>
      </c>
    </row>
    <row r="32" spans="1:10" ht="12" customHeight="1">
      <c r="A32" s="2" t="str">
        <f>"Aug "&amp;RIGHT(A6,4)+1</f>
        <v>Aug 2013</v>
      </c>
      <c r="B32" s="11" t="s">
        <v>394</v>
      </c>
      <c r="C32" s="11" t="s">
        <v>394</v>
      </c>
      <c r="D32" s="11" t="s">
        <v>394</v>
      </c>
      <c r="E32" s="11" t="s">
        <v>394</v>
      </c>
      <c r="F32" s="11" t="s">
        <v>394</v>
      </c>
      <c r="G32" s="11" t="s">
        <v>394</v>
      </c>
      <c r="H32" s="11" t="s">
        <v>394</v>
      </c>
      <c r="I32" s="11" t="s">
        <v>394</v>
      </c>
      <c r="J32" s="11" t="str">
        <f t="shared" si="1"/>
        <v>--</v>
      </c>
    </row>
    <row r="33" spans="1:10" ht="12" customHeight="1">
      <c r="A33" s="2" t="str">
        <f>"Sep "&amp;RIGHT(A6,4)+1</f>
        <v>Sep 2013</v>
      </c>
      <c r="B33" s="11" t="s">
        <v>394</v>
      </c>
      <c r="C33" s="11" t="s">
        <v>394</v>
      </c>
      <c r="D33" s="11" t="s">
        <v>394</v>
      </c>
      <c r="E33" s="11" t="s">
        <v>394</v>
      </c>
      <c r="F33" s="11" t="s">
        <v>394</v>
      </c>
      <c r="G33" s="11" t="s">
        <v>394</v>
      </c>
      <c r="H33" s="11" t="s">
        <v>394</v>
      </c>
      <c r="I33" s="11" t="s">
        <v>394</v>
      </c>
      <c r="J33" s="11" t="str">
        <f t="shared" si="1"/>
        <v>--</v>
      </c>
    </row>
    <row r="34" spans="1:10" ht="12" customHeight="1">
      <c r="A34" s="12" t="s">
        <v>58</v>
      </c>
      <c r="B34" s="13">
        <v>1589793</v>
      </c>
      <c r="C34" s="13">
        <v>2205031</v>
      </c>
      <c r="D34" s="13">
        <v>68711</v>
      </c>
      <c r="E34" s="13">
        <v>1584681</v>
      </c>
      <c r="F34" s="13">
        <v>5448216</v>
      </c>
      <c r="G34" s="13">
        <v>4967656</v>
      </c>
      <c r="H34" s="13">
        <v>101131</v>
      </c>
      <c r="I34" s="13">
        <v>379429</v>
      </c>
      <c r="J34" s="13">
        <f t="shared" si="1"/>
        <v>5448216</v>
      </c>
    </row>
    <row r="35" spans="1:10" ht="12" customHeight="1">
      <c r="A35" s="14" t="str">
        <f>"Total "&amp;MID(A20,7,LEN(A20)-13)&amp;" Months"</f>
        <v>Total 1 Months</v>
      </c>
      <c r="B35" s="15">
        <v>1589793</v>
      </c>
      <c r="C35" s="15">
        <v>2205031</v>
      </c>
      <c r="D35" s="15">
        <v>68711</v>
      </c>
      <c r="E35" s="15">
        <v>1584681</v>
      </c>
      <c r="F35" s="15">
        <v>5448216</v>
      </c>
      <c r="G35" s="15">
        <v>4967656</v>
      </c>
      <c r="H35" s="15">
        <v>101131</v>
      </c>
      <c r="I35" s="15">
        <v>379429</v>
      </c>
      <c r="J35" s="15">
        <f t="shared" si="1"/>
        <v>5448216</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41" t="s">
        <v>391</v>
      </c>
      <c r="B1" s="41"/>
      <c r="C1" s="41"/>
      <c r="D1" s="41"/>
      <c r="E1" s="41"/>
      <c r="F1" s="41"/>
      <c r="G1" s="41"/>
      <c r="H1" s="2" t="s">
        <v>392</v>
      </c>
    </row>
    <row r="2" spans="1:8" ht="12" customHeight="1">
      <c r="A2" s="43" t="s">
        <v>128</v>
      </c>
      <c r="B2" s="43"/>
      <c r="C2" s="43"/>
      <c r="D2" s="43"/>
      <c r="E2" s="43"/>
      <c r="F2" s="43"/>
      <c r="G2" s="43"/>
      <c r="H2" s="1"/>
    </row>
    <row r="3" spans="1:8" ht="24" customHeight="1">
      <c r="A3" s="45" t="s">
        <v>53</v>
      </c>
      <c r="B3" s="37" t="s">
        <v>129</v>
      </c>
      <c r="C3" s="37" t="s">
        <v>130</v>
      </c>
      <c r="D3" s="37" t="s">
        <v>131</v>
      </c>
      <c r="E3" s="37" t="s">
        <v>118</v>
      </c>
      <c r="F3" s="37" t="s">
        <v>132</v>
      </c>
      <c r="G3" s="37" t="s">
        <v>339</v>
      </c>
      <c r="H3" s="39" t="s">
        <v>61</v>
      </c>
    </row>
    <row r="4" spans="1:8" ht="24" customHeight="1">
      <c r="A4" s="46"/>
      <c r="B4" s="38"/>
      <c r="C4" s="38"/>
      <c r="D4" s="38"/>
      <c r="E4" s="38"/>
      <c r="F4" s="38"/>
      <c r="G4" s="38"/>
      <c r="H4" s="40"/>
    </row>
    <row r="5" spans="1:8" ht="12" customHeight="1">
      <c r="A5" s="1"/>
      <c r="B5" s="33" t="str">
        <f>REPT("-",41)&amp;" Number "&amp;REPT("-",40)</f>
        <v>----------------------------------------- Number ----------------------------------------</v>
      </c>
      <c r="C5" s="33"/>
      <c r="D5" s="33"/>
      <c r="E5" s="33"/>
      <c r="F5" s="33" t="str">
        <f>REPT("-",30)&amp;" Dollars "&amp;REPT("-",30)</f>
        <v>------------------------------ Dollars ------------------------------</v>
      </c>
      <c r="G5" s="33"/>
      <c r="H5" s="33"/>
    </row>
    <row r="6" ht="12" customHeight="1">
      <c r="A6" s="3" t="s">
        <v>393</v>
      </c>
    </row>
    <row r="7" spans="1:8" ht="12" customHeight="1">
      <c r="A7" s="2" t="str">
        <f>"Oct "&amp;RIGHT(A6,4)-1</f>
        <v>Oct 2011</v>
      </c>
      <c r="B7" s="11" t="s">
        <v>394</v>
      </c>
      <c r="C7" s="11" t="s">
        <v>394</v>
      </c>
      <c r="D7" s="11" t="s">
        <v>394</v>
      </c>
      <c r="E7" s="11">
        <v>5754217</v>
      </c>
      <c r="F7" s="11">
        <v>9832662.31</v>
      </c>
      <c r="G7" s="11">
        <v>5652.39</v>
      </c>
      <c r="H7" s="11">
        <f aca="true" t="shared" si="0" ref="H7:H20">IF(ISBLANK(F7),"",F7)</f>
        <v>9832662.31</v>
      </c>
    </row>
    <row r="8" spans="1:8" ht="12" customHeight="1">
      <c r="A8" s="2" t="str">
        <f>"Nov "&amp;RIGHT(A6,4)-1</f>
        <v>Nov 2011</v>
      </c>
      <c r="B8" s="11" t="s">
        <v>394</v>
      </c>
      <c r="C8" s="11" t="s">
        <v>394</v>
      </c>
      <c r="D8" s="11" t="s">
        <v>394</v>
      </c>
      <c r="E8" s="11">
        <v>5737432</v>
      </c>
      <c r="F8" s="11">
        <v>9803552.22</v>
      </c>
      <c r="G8" s="11">
        <v>5351.125</v>
      </c>
      <c r="H8" s="11">
        <f t="shared" si="0"/>
        <v>9803552.22</v>
      </c>
    </row>
    <row r="9" spans="1:8" ht="12" customHeight="1">
      <c r="A9" s="2" t="str">
        <f>"Dec "&amp;RIGHT(A6,4)-1</f>
        <v>Dec 2011</v>
      </c>
      <c r="B9" s="11">
        <v>1795</v>
      </c>
      <c r="C9" s="11">
        <v>2782</v>
      </c>
      <c r="D9" s="11">
        <v>117723</v>
      </c>
      <c r="E9" s="11">
        <v>5744851</v>
      </c>
      <c r="F9" s="11">
        <v>9796763.63</v>
      </c>
      <c r="G9" s="11">
        <v>5007.8075</v>
      </c>
      <c r="H9" s="11">
        <f t="shared" si="0"/>
        <v>9796763.63</v>
      </c>
    </row>
    <row r="10" spans="1:8" ht="12" customHeight="1">
      <c r="A10" s="2" t="str">
        <f>"Jan "&amp;RIGHT(A6,4)</f>
        <v>Jan 2012</v>
      </c>
      <c r="B10" s="11" t="s">
        <v>394</v>
      </c>
      <c r="C10" s="11" t="s">
        <v>394</v>
      </c>
      <c r="D10" s="11" t="s">
        <v>394</v>
      </c>
      <c r="E10" s="11">
        <v>5790286</v>
      </c>
      <c r="F10" s="11">
        <v>9914198.36</v>
      </c>
      <c r="G10" s="11">
        <v>5376.2675</v>
      </c>
      <c r="H10" s="11">
        <f t="shared" si="0"/>
        <v>9914198.36</v>
      </c>
    </row>
    <row r="11" spans="1:8" ht="12" customHeight="1">
      <c r="A11" s="2" t="str">
        <f>"Feb "&amp;RIGHT(A6,4)</f>
        <v>Feb 2012</v>
      </c>
      <c r="B11" s="11" t="s">
        <v>394</v>
      </c>
      <c r="C11" s="11" t="s">
        <v>394</v>
      </c>
      <c r="D11" s="11" t="s">
        <v>394</v>
      </c>
      <c r="E11" s="11">
        <v>5728010</v>
      </c>
      <c r="F11" s="11">
        <v>9801454.34</v>
      </c>
      <c r="G11" s="11">
        <v>5322.645</v>
      </c>
      <c r="H11" s="11">
        <f t="shared" si="0"/>
        <v>9801454.34</v>
      </c>
    </row>
    <row r="12" spans="1:8" ht="12" customHeight="1">
      <c r="A12" s="2" t="str">
        <f>"Mar "&amp;RIGHT(A6,4)</f>
        <v>Mar 2012</v>
      </c>
      <c r="B12" s="11">
        <v>1810</v>
      </c>
      <c r="C12" s="11">
        <v>2782</v>
      </c>
      <c r="D12" s="11">
        <v>119285</v>
      </c>
      <c r="E12" s="11">
        <v>6069706</v>
      </c>
      <c r="F12" s="11">
        <v>10383271.95</v>
      </c>
      <c r="G12" s="11">
        <v>5501.09</v>
      </c>
      <c r="H12" s="11">
        <f t="shared" si="0"/>
        <v>10383271.95</v>
      </c>
    </row>
    <row r="13" spans="1:8" ht="12" customHeight="1">
      <c r="A13" s="2" t="str">
        <f>"Apr "&amp;RIGHT(A6,4)</f>
        <v>Apr 2012</v>
      </c>
      <c r="B13" s="11" t="s">
        <v>394</v>
      </c>
      <c r="C13" s="11" t="s">
        <v>394</v>
      </c>
      <c r="D13" s="11" t="s">
        <v>394</v>
      </c>
      <c r="E13" s="11">
        <v>5759669</v>
      </c>
      <c r="F13" s="11">
        <v>9836255.26</v>
      </c>
      <c r="G13" s="11">
        <v>5174.2375</v>
      </c>
      <c r="H13" s="11">
        <f t="shared" si="0"/>
        <v>9836255.26</v>
      </c>
    </row>
    <row r="14" spans="1:8" ht="12" customHeight="1">
      <c r="A14" s="2" t="str">
        <f>"May "&amp;RIGHT(A6,4)</f>
        <v>May 2012</v>
      </c>
      <c r="B14" s="11" t="s">
        <v>394</v>
      </c>
      <c r="C14" s="11" t="s">
        <v>394</v>
      </c>
      <c r="D14" s="11" t="s">
        <v>394</v>
      </c>
      <c r="E14" s="11">
        <v>6224363</v>
      </c>
      <c r="F14" s="11">
        <v>10633745.26</v>
      </c>
      <c r="G14" s="11">
        <v>5345.1175</v>
      </c>
      <c r="H14" s="11">
        <f t="shared" si="0"/>
        <v>10633745.26</v>
      </c>
    </row>
    <row r="15" spans="1:8" ht="12" customHeight="1">
      <c r="A15" s="2" t="str">
        <f>"Jun "&amp;RIGHT(A6,4)</f>
        <v>Jun 2012</v>
      </c>
      <c r="B15" s="11">
        <v>1809</v>
      </c>
      <c r="C15" s="11">
        <v>2655</v>
      </c>
      <c r="D15" s="11">
        <v>118619</v>
      </c>
      <c r="E15" s="11">
        <v>5818359</v>
      </c>
      <c r="F15" s="11">
        <v>9942908.37</v>
      </c>
      <c r="G15" s="11">
        <v>5052.7525</v>
      </c>
      <c r="H15" s="11">
        <f t="shared" si="0"/>
        <v>9942908.37</v>
      </c>
    </row>
    <row r="16" spans="1:8" ht="12" customHeight="1">
      <c r="A16" s="2" t="str">
        <f>"Jul "&amp;RIGHT(A6,4)</f>
        <v>Jul 2012</v>
      </c>
      <c r="B16" s="11" t="s">
        <v>394</v>
      </c>
      <c r="C16" s="11" t="s">
        <v>394</v>
      </c>
      <c r="D16" s="11" t="s">
        <v>394</v>
      </c>
      <c r="E16" s="11">
        <v>5882467</v>
      </c>
      <c r="F16" s="11">
        <v>10363055.43</v>
      </c>
      <c r="G16" s="11">
        <v>4893.2975</v>
      </c>
      <c r="H16" s="11">
        <f t="shared" si="0"/>
        <v>10363055.43</v>
      </c>
    </row>
    <row r="17" spans="1:8" ht="12" customHeight="1">
      <c r="A17" s="2" t="str">
        <f>"Aug "&amp;RIGHT(A6,4)</f>
        <v>Aug 2012</v>
      </c>
      <c r="B17" s="11" t="s">
        <v>394</v>
      </c>
      <c r="C17" s="11" t="s">
        <v>394</v>
      </c>
      <c r="D17" s="11" t="s">
        <v>394</v>
      </c>
      <c r="E17" s="11">
        <v>6329439</v>
      </c>
      <c r="F17" s="11">
        <v>11125548.05</v>
      </c>
      <c r="G17" s="11">
        <v>5619.4775</v>
      </c>
      <c r="H17" s="11">
        <f t="shared" si="0"/>
        <v>11125548.05</v>
      </c>
    </row>
    <row r="18" spans="1:8" ht="12" customHeight="1">
      <c r="A18" s="2" t="str">
        <f>"Sep "&amp;RIGHT(A6,4)</f>
        <v>Sep 2012</v>
      </c>
      <c r="B18" s="11">
        <v>1749</v>
      </c>
      <c r="C18" s="11">
        <v>2673</v>
      </c>
      <c r="D18" s="11">
        <v>114565</v>
      </c>
      <c r="E18" s="11">
        <v>5543895</v>
      </c>
      <c r="F18" s="11">
        <v>9726549.47</v>
      </c>
      <c r="G18" s="11">
        <v>2186.73</v>
      </c>
      <c r="H18" s="11">
        <f t="shared" si="0"/>
        <v>9726549.47</v>
      </c>
    </row>
    <row r="19" spans="1:8" ht="12" customHeight="1">
      <c r="A19" s="12" t="s">
        <v>58</v>
      </c>
      <c r="B19" s="13">
        <v>1790.75</v>
      </c>
      <c r="C19" s="13">
        <v>2723</v>
      </c>
      <c r="D19" s="13">
        <v>117548</v>
      </c>
      <c r="E19" s="13">
        <v>70382694</v>
      </c>
      <c r="F19" s="13">
        <v>121159964.65</v>
      </c>
      <c r="G19" s="13">
        <v>60482.9375</v>
      </c>
      <c r="H19" s="13">
        <f t="shared" si="0"/>
        <v>121159964.65</v>
      </c>
    </row>
    <row r="20" spans="1:8" ht="12" customHeight="1">
      <c r="A20" s="14" t="s">
        <v>395</v>
      </c>
      <c r="B20" s="15" t="s">
        <v>394</v>
      </c>
      <c r="C20" s="15" t="s">
        <v>394</v>
      </c>
      <c r="D20" s="15" t="s">
        <v>394</v>
      </c>
      <c r="E20" s="15">
        <v>5754217</v>
      </c>
      <c r="F20" s="15">
        <v>9832662.31</v>
      </c>
      <c r="G20" s="15">
        <v>5652.39</v>
      </c>
      <c r="H20" s="15">
        <f t="shared" si="0"/>
        <v>9832662.31</v>
      </c>
    </row>
    <row r="21" ht="12" customHeight="1">
      <c r="A21" s="3" t="str">
        <f>"FY "&amp;RIGHT(A6,4)+1</f>
        <v>FY 2013</v>
      </c>
    </row>
    <row r="22" spans="1:8" ht="12" customHeight="1">
      <c r="A22" s="2" t="str">
        <f>"Oct "&amp;RIGHT(A6,4)</f>
        <v>Oct 2012</v>
      </c>
      <c r="B22" s="11" t="s">
        <v>394</v>
      </c>
      <c r="C22" s="11" t="s">
        <v>394</v>
      </c>
      <c r="D22" s="11" t="s">
        <v>394</v>
      </c>
      <c r="E22" s="11">
        <v>5448216</v>
      </c>
      <c r="F22" s="11">
        <v>9551571.97</v>
      </c>
      <c r="G22" s="11" t="s">
        <v>394</v>
      </c>
      <c r="H22" s="11">
        <f aca="true" t="shared" si="1" ref="H22:H35">IF(ISBLANK(F22),"",F22)</f>
        <v>9551571.97</v>
      </c>
    </row>
    <row r="23" spans="1:8" ht="12" customHeight="1">
      <c r="A23" s="2" t="str">
        <f>"Nov "&amp;RIGHT(A6,4)</f>
        <v>Nov 2012</v>
      </c>
      <c r="B23" s="11" t="s">
        <v>394</v>
      </c>
      <c r="C23" s="11" t="s">
        <v>394</v>
      </c>
      <c r="D23" s="11" t="s">
        <v>394</v>
      </c>
      <c r="E23" s="11" t="s">
        <v>394</v>
      </c>
      <c r="F23" s="11" t="s">
        <v>394</v>
      </c>
      <c r="G23" s="11" t="s">
        <v>394</v>
      </c>
      <c r="H23" s="11" t="str">
        <f t="shared" si="1"/>
        <v>--</v>
      </c>
    </row>
    <row r="24" spans="1:8" ht="12" customHeight="1">
      <c r="A24" s="2" t="str">
        <f>"Dec "&amp;RIGHT(A6,4)</f>
        <v>Dec 2012</v>
      </c>
      <c r="B24" s="11" t="s">
        <v>394</v>
      </c>
      <c r="C24" s="11" t="s">
        <v>394</v>
      </c>
      <c r="D24" s="11" t="s">
        <v>394</v>
      </c>
      <c r="E24" s="11" t="s">
        <v>394</v>
      </c>
      <c r="F24" s="11" t="s">
        <v>394</v>
      </c>
      <c r="G24" s="11" t="s">
        <v>394</v>
      </c>
      <c r="H24" s="11" t="str">
        <f t="shared" si="1"/>
        <v>--</v>
      </c>
    </row>
    <row r="25" spans="1:8" ht="12" customHeight="1">
      <c r="A25" s="2" t="str">
        <f>"Jan "&amp;RIGHT(A6,4)+1</f>
        <v>Jan 2013</v>
      </c>
      <c r="B25" s="11" t="s">
        <v>394</v>
      </c>
      <c r="C25" s="11" t="s">
        <v>394</v>
      </c>
      <c r="D25" s="11" t="s">
        <v>394</v>
      </c>
      <c r="E25" s="11" t="s">
        <v>394</v>
      </c>
      <c r="F25" s="11" t="s">
        <v>394</v>
      </c>
      <c r="G25" s="11" t="s">
        <v>394</v>
      </c>
      <c r="H25" s="11" t="str">
        <f t="shared" si="1"/>
        <v>--</v>
      </c>
    </row>
    <row r="26" spans="1:8" ht="12" customHeight="1">
      <c r="A26" s="2" t="str">
        <f>"Feb "&amp;RIGHT(A6,4)+1</f>
        <v>Feb 2013</v>
      </c>
      <c r="B26" s="11" t="s">
        <v>394</v>
      </c>
      <c r="C26" s="11" t="s">
        <v>394</v>
      </c>
      <c r="D26" s="11" t="s">
        <v>394</v>
      </c>
      <c r="E26" s="11" t="s">
        <v>394</v>
      </c>
      <c r="F26" s="11" t="s">
        <v>394</v>
      </c>
      <c r="G26" s="11" t="s">
        <v>394</v>
      </c>
      <c r="H26" s="11" t="str">
        <f t="shared" si="1"/>
        <v>--</v>
      </c>
    </row>
    <row r="27" spans="1:8" ht="12" customHeight="1">
      <c r="A27" s="2" t="str">
        <f>"Mar "&amp;RIGHT(A6,4)+1</f>
        <v>Mar 2013</v>
      </c>
      <c r="B27" s="11" t="s">
        <v>394</v>
      </c>
      <c r="C27" s="11" t="s">
        <v>394</v>
      </c>
      <c r="D27" s="11" t="s">
        <v>394</v>
      </c>
      <c r="E27" s="11" t="s">
        <v>394</v>
      </c>
      <c r="F27" s="11" t="s">
        <v>394</v>
      </c>
      <c r="G27" s="11" t="s">
        <v>394</v>
      </c>
      <c r="H27" s="11" t="str">
        <f t="shared" si="1"/>
        <v>--</v>
      </c>
    </row>
    <row r="28" spans="1:8" ht="12" customHeight="1">
      <c r="A28" s="2" t="str">
        <f>"Apr "&amp;RIGHT(A6,4)+1</f>
        <v>Apr 2013</v>
      </c>
      <c r="B28" s="11" t="s">
        <v>394</v>
      </c>
      <c r="C28" s="11" t="s">
        <v>394</v>
      </c>
      <c r="D28" s="11" t="s">
        <v>394</v>
      </c>
      <c r="E28" s="11" t="s">
        <v>394</v>
      </c>
      <c r="F28" s="11" t="s">
        <v>394</v>
      </c>
      <c r="G28" s="11" t="s">
        <v>394</v>
      </c>
      <c r="H28" s="11" t="str">
        <f t="shared" si="1"/>
        <v>--</v>
      </c>
    </row>
    <row r="29" spans="1:8" ht="12" customHeight="1">
      <c r="A29" s="2" t="str">
        <f>"May "&amp;RIGHT(A6,4)+1</f>
        <v>May 2013</v>
      </c>
      <c r="B29" s="11" t="s">
        <v>394</v>
      </c>
      <c r="C29" s="11" t="s">
        <v>394</v>
      </c>
      <c r="D29" s="11" t="s">
        <v>394</v>
      </c>
      <c r="E29" s="11" t="s">
        <v>394</v>
      </c>
      <c r="F29" s="11" t="s">
        <v>394</v>
      </c>
      <c r="G29" s="11" t="s">
        <v>394</v>
      </c>
      <c r="H29" s="11" t="str">
        <f t="shared" si="1"/>
        <v>--</v>
      </c>
    </row>
    <row r="30" spans="1:8" ht="12" customHeight="1">
      <c r="A30" s="2" t="str">
        <f>"Jun "&amp;RIGHT(A6,4)+1</f>
        <v>Jun 2013</v>
      </c>
      <c r="B30" s="11" t="s">
        <v>394</v>
      </c>
      <c r="C30" s="11" t="s">
        <v>394</v>
      </c>
      <c r="D30" s="11" t="s">
        <v>394</v>
      </c>
      <c r="E30" s="11" t="s">
        <v>394</v>
      </c>
      <c r="F30" s="11" t="s">
        <v>394</v>
      </c>
      <c r="G30" s="11" t="s">
        <v>394</v>
      </c>
      <c r="H30" s="11" t="str">
        <f t="shared" si="1"/>
        <v>--</v>
      </c>
    </row>
    <row r="31" spans="1:8" ht="12" customHeight="1">
      <c r="A31" s="2" t="str">
        <f>"Jul "&amp;RIGHT(A6,4)+1</f>
        <v>Jul 2013</v>
      </c>
      <c r="B31" s="11" t="s">
        <v>394</v>
      </c>
      <c r="C31" s="11" t="s">
        <v>394</v>
      </c>
      <c r="D31" s="11" t="s">
        <v>394</v>
      </c>
      <c r="E31" s="11" t="s">
        <v>394</v>
      </c>
      <c r="F31" s="11" t="s">
        <v>394</v>
      </c>
      <c r="G31" s="11" t="s">
        <v>394</v>
      </c>
      <c r="H31" s="11" t="str">
        <f t="shared" si="1"/>
        <v>--</v>
      </c>
    </row>
    <row r="32" spans="1:8" ht="12" customHeight="1">
      <c r="A32" s="2" t="str">
        <f>"Aug "&amp;RIGHT(A6,4)+1</f>
        <v>Aug 2013</v>
      </c>
      <c r="B32" s="11" t="s">
        <v>394</v>
      </c>
      <c r="C32" s="11" t="s">
        <v>394</v>
      </c>
      <c r="D32" s="11" t="s">
        <v>394</v>
      </c>
      <c r="E32" s="11" t="s">
        <v>394</v>
      </c>
      <c r="F32" s="11" t="s">
        <v>394</v>
      </c>
      <c r="G32" s="11" t="s">
        <v>394</v>
      </c>
      <c r="H32" s="11" t="str">
        <f t="shared" si="1"/>
        <v>--</v>
      </c>
    </row>
    <row r="33" spans="1:8" ht="12" customHeight="1">
      <c r="A33" s="2" t="str">
        <f>"Sep "&amp;RIGHT(A6,4)+1</f>
        <v>Sep 2013</v>
      </c>
      <c r="B33" s="11" t="s">
        <v>394</v>
      </c>
      <c r="C33" s="11" t="s">
        <v>394</v>
      </c>
      <c r="D33" s="11" t="s">
        <v>394</v>
      </c>
      <c r="E33" s="11" t="s">
        <v>394</v>
      </c>
      <c r="F33" s="11" t="s">
        <v>394</v>
      </c>
      <c r="G33" s="11" t="s">
        <v>394</v>
      </c>
      <c r="H33" s="11" t="str">
        <f t="shared" si="1"/>
        <v>--</v>
      </c>
    </row>
    <row r="34" spans="1:8" ht="12" customHeight="1">
      <c r="A34" s="12" t="s">
        <v>58</v>
      </c>
      <c r="B34" s="13" t="s">
        <v>394</v>
      </c>
      <c r="C34" s="13" t="s">
        <v>394</v>
      </c>
      <c r="D34" s="13" t="s">
        <v>394</v>
      </c>
      <c r="E34" s="13">
        <v>5448216</v>
      </c>
      <c r="F34" s="13">
        <v>9551571.97</v>
      </c>
      <c r="G34" s="13" t="s">
        <v>394</v>
      </c>
      <c r="H34" s="13">
        <f t="shared" si="1"/>
        <v>9551571.97</v>
      </c>
    </row>
    <row r="35" spans="1:8" ht="12" customHeight="1">
      <c r="A35" s="14" t="str">
        <f>"Total "&amp;MID(A20,7,LEN(A20)-13)&amp;" Months"</f>
        <v>Total 1 Months</v>
      </c>
      <c r="B35" s="15" t="s">
        <v>394</v>
      </c>
      <c r="C35" s="15" t="s">
        <v>394</v>
      </c>
      <c r="D35" s="15" t="s">
        <v>394</v>
      </c>
      <c r="E35" s="15">
        <v>5448216</v>
      </c>
      <c r="F35" s="15">
        <v>9551571.97</v>
      </c>
      <c r="G35" s="15" t="s">
        <v>394</v>
      </c>
      <c r="H35" s="15">
        <f t="shared" si="1"/>
        <v>9551571.97</v>
      </c>
    </row>
    <row r="36" spans="1:8" ht="12" customHeight="1">
      <c r="A36" s="33"/>
      <c r="B36" s="33"/>
      <c r="C36" s="33"/>
      <c r="D36" s="33"/>
      <c r="E36" s="33"/>
      <c r="F36" s="33"/>
      <c r="G36" s="33"/>
      <c r="H36" s="33"/>
    </row>
    <row r="37" spans="1:8" ht="69.75" customHeight="1">
      <c r="A37" s="51" t="s">
        <v>133</v>
      </c>
      <c r="B37" s="51"/>
      <c r="C37" s="51"/>
      <c r="D37" s="51"/>
      <c r="E37" s="51"/>
      <c r="F37" s="51"/>
      <c r="G37" s="51"/>
      <c r="H37" s="51"/>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G1"/>
    <mergeCell ref="A2:G2"/>
    <mergeCell ref="A3:A4"/>
    <mergeCell ref="B3:B4"/>
    <mergeCell ref="C3:C4"/>
    <mergeCell ref="A37:H37"/>
    <mergeCell ref="H3:H4"/>
    <mergeCell ref="B5:E5"/>
    <mergeCell ref="F5:H5"/>
    <mergeCell ref="A36:H36"/>
    <mergeCell ref="D3:D4"/>
    <mergeCell ref="E3:E4"/>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41" t="s">
        <v>391</v>
      </c>
      <c r="B1" s="41"/>
      <c r="C1" s="41"/>
      <c r="D1" s="41"/>
      <c r="E1" s="41"/>
      <c r="F1" s="2" t="s">
        <v>392</v>
      </c>
    </row>
    <row r="2" spans="1:6" ht="12" customHeight="1">
      <c r="A2" s="43" t="s">
        <v>134</v>
      </c>
      <c r="B2" s="43"/>
      <c r="C2" s="43"/>
      <c r="D2" s="43"/>
      <c r="E2" s="43"/>
      <c r="F2" s="1"/>
    </row>
    <row r="3" spans="1:6" ht="24" customHeight="1">
      <c r="A3" s="45" t="s">
        <v>53</v>
      </c>
      <c r="B3" s="47" t="s">
        <v>118</v>
      </c>
      <c r="C3" s="48"/>
      <c r="D3" s="37" t="s">
        <v>338</v>
      </c>
      <c r="E3" s="37" t="s">
        <v>235</v>
      </c>
      <c r="F3" s="39" t="s">
        <v>61</v>
      </c>
    </row>
    <row r="4" spans="1:6" ht="24" customHeight="1">
      <c r="A4" s="46"/>
      <c r="B4" s="10" t="s">
        <v>135</v>
      </c>
      <c r="C4" s="10" t="s">
        <v>136</v>
      </c>
      <c r="D4" s="38"/>
      <c r="E4" s="38"/>
      <c r="F4" s="40"/>
    </row>
    <row r="5" spans="1:7" ht="12" customHeight="1">
      <c r="A5" s="1"/>
      <c r="B5" s="54" t="str">
        <f>REPT("-",5)&amp;" Number "&amp;REPT("-",4)&amp;"   "&amp;REPT("-",43)&amp;" Dollars "&amp;REPT("-",41)</f>
        <v>----- Number ----   ------------------------------------------- Dollars -----------------------------------------</v>
      </c>
      <c r="C5" s="54"/>
      <c r="D5" s="54"/>
      <c r="E5" s="54"/>
      <c r="F5" s="54"/>
      <c r="G5" s="54"/>
    </row>
    <row r="6" ht="12" customHeight="1">
      <c r="A6" s="3" t="s">
        <v>393</v>
      </c>
    </row>
    <row r="7" spans="1:6" ht="12" customHeight="1">
      <c r="A7" s="2" t="str">
        <f>"Oct "&amp;RIGHT(A6,4)-1</f>
        <v>Oct 2011</v>
      </c>
      <c r="B7" s="11">
        <v>168091304</v>
      </c>
      <c r="C7" s="11">
        <v>223228076.69</v>
      </c>
      <c r="D7" s="11">
        <v>169661.63</v>
      </c>
      <c r="E7" s="11" t="s">
        <v>394</v>
      </c>
      <c r="F7" s="11">
        <v>223397738.32</v>
      </c>
    </row>
    <row r="8" spans="1:6" ht="12" customHeight="1">
      <c r="A8" s="2" t="str">
        <f>"Nov "&amp;RIGHT(A6,4)-1</f>
        <v>Nov 2011</v>
      </c>
      <c r="B8" s="11">
        <v>161579753</v>
      </c>
      <c r="C8" s="11">
        <v>215432348.27</v>
      </c>
      <c r="D8" s="11">
        <v>134542.81</v>
      </c>
      <c r="E8" s="11" t="s">
        <v>394</v>
      </c>
      <c r="F8" s="11">
        <v>215566891.08</v>
      </c>
    </row>
    <row r="9" spans="1:6" ht="12" customHeight="1">
      <c r="A9" s="2" t="str">
        <f>"Dec "&amp;RIGHT(A6,4)-1</f>
        <v>Dec 2011</v>
      </c>
      <c r="B9" s="11">
        <v>149234625</v>
      </c>
      <c r="C9" s="11">
        <v>198887902.59</v>
      </c>
      <c r="D9" s="11">
        <v>19725559.31</v>
      </c>
      <c r="E9" s="11">
        <v>35772803</v>
      </c>
      <c r="F9" s="11">
        <v>254386264.9</v>
      </c>
    </row>
    <row r="10" spans="1:6" ht="12" customHeight="1">
      <c r="A10" s="2" t="str">
        <f>"Jan "&amp;RIGHT(A6,4)</f>
        <v>Jan 2012</v>
      </c>
      <c r="B10" s="11">
        <v>166892511</v>
      </c>
      <c r="C10" s="11">
        <v>221953009.85</v>
      </c>
      <c r="D10" s="11">
        <v>20045.09</v>
      </c>
      <c r="E10" s="11" t="s">
        <v>394</v>
      </c>
      <c r="F10" s="11">
        <v>221973054.94</v>
      </c>
    </row>
    <row r="11" spans="1:6" ht="12" customHeight="1">
      <c r="A11" s="2" t="str">
        <f>"Feb "&amp;RIGHT(A6,4)</f>
        <v>Feb 2012</v>
      </c>
      <c r="B11" s="11">
        <v>169799682</v>
      </c>
      <c r="C11" s="11">
        <v>225325785.18</v>
      </c>
      <c r="D11" s="11">
        <v>150360.35</v>
      </c>
      <c r="E11" s="11" t="s">
        <v>394</v>
      </c>
      <c r="F11" s="11">
        <v>225476145.53</v>
      </c>
    </row>
    <row r="12" spans="1:6" ht="12" customHeight="1">
      <c r="A12" s="2" t="str">
        <f>"Mar "&amp;RIGHT(A6,4)</f>
        <v>Mar 2012</v>
      </c>
      <c r="B12" s="11">
        <v>181608909</v>
      </c>
      <c r="C12" s="11">
        <v>242074235.35</v>
      </c>
      <c r="D12" s="11">
        <v>29427956.13</v>
      </c>
      <c r="E12" s="11">
        <v>37714982</v>
      </c>
      <c r="F12" s="11">
        <v>309217173.48</v>
      </c>
    </row>
    <row r="13" spans="1:6" ht="12" customHeight="1">
      <c r="A13" s="2" t="str">
        <f>"Apr "&amp;RIGHT(A6,4)</f>
        <v>Apr 2012</v>
      </c>
      <c r="B13" s="11">
        <v>170401793</v>
      </c>
      <c r="C13" s="11">
        <v>226307606.69</v>
      </c>
      <c r="D13" s="11">
        <v>274424.95</v>
      </c>
      <c r="E13" s="11" t="s">
        <v>394</v>
      </c>
      <c r="F13" s="11">
        <v>226582031.64</v>
      </c>
    </row>
    <row r="14" spans="1:6" ht="12" customHeight="1">
      <c r="A14" s="2" t="str">
        <f>"May "&amp;RIGHT(A6,4)</f>
        <v>May 2012</v>
      </c>
      <c r="B14" s="11">
        <v>181120072</v>
      </c>
      <c r="C14" s="11">
        <v>239209883.67</v>
      </c>
      <c r="D14" s="11">
        <v>150.96</v>
      </c>
      <c r="E14" s="11" t="s">
        <v>394</v>
      </c>
      <c r="F14" s="11">
        <v>239210034.63</v>
      </c>
    </row>
    <row r="15" spans="1:6" ht="12" customHeight="1">
      <c r="A15" s="2" t="str">
        <f>"Jun "&amp;RIGHT(A6,4)</f>
        <v>Jun 2012</v>
      </c>
      <c r="B15" s="11">
        <v>147503441</v>
      </c>
      <c r="C15" s="11">
        <v>191856055.34</v>
      </c>
      <c r="D15" s="11">
        <v>28873124</v>
      </c>
      <c r="E15" s="11">
        <v>37033997</v>
      </c>
      <c r="F15" s="11">
        <v>257763176.34</v>
      </c>
    </row>
    <row r="16" spans="1:6" ht="12" customHeight="1">
      <c r="A16" s="2" t="str">
        <f>"Jul "&amp;RIGHT(A6,4)</f>
        <v>Jul 2012</v>
      </c>
      <c r="B16" s="11">
        <v>137349992</v>
      </c>
      <c r="C16" s="11">
        <v>183367329.32</v>
      </c>
      <c r="D16" s="11">
        <v>127085.17</v>
      </c>
      <c r="E16" s="11" t="s">
        <v>394</v>
      </c>
      <c r="F16" s="11">
        <v>183494414.49</v>
      </c>
    </row>
    <row r="17" spans="1:6" ht="12" customHeight="1">
      <c r="A17" s="2" t="str">
        <f>"Aug "&amp;RIGHT(A6,4)</f>
        <v>Aug 2012</v>
      </c>
      <c r="B17" s="11">
        <v>155948272</v>
      </c>
      <c r="C17" s="11">
        <v>207548124.36</v>
      </c>
      <c r="D17" s="11">
        <v>32787.19</v>
      </c>
      <c r="E17" s="11" t="s">
        <v>394</v>
      </c>
      <c r="F17" s="11">
        <v>207580911.55</v>
      </c>
    </row>
    <row r="18" spans="1:6" ht="12" customHeight="1">
      <c r="A18" s="2" t="str">
        <f>"Sep "&amp;RIGHT(A6,4)</f>
        <v>Sep 2012</v>
      </c>
      <c r="B18" s="11">
        <v>152435684</v>
      </c>
      <c r="C18" s="11">
        <v>209757491.31</v>
      </c>
      <c r="D18" s="11">
        <v>27472472.11</v>
      </c>
      <c r="E18" s="11">
        <v>37200481</v>
      </c>
      <c r="F18" s="11">
        <v>274430444.42</v>
      </c>
    </row>
    <row r="19" spans="1:6" ht="12" customHeight="1">
      <c r="A19" s="12" t="s">
        <v>58</v>
      </c>
      <c r="B19" s="13">
        <v>1941966038</v>
      </c>
      <c r="C19" s="13">
        <v>2584947848.62</v>
      </c>
      <c r="D19" s="13">
        <v>106408169.7</v>
      </c>
      <c r="E19" s="13">
        <v>147722263</v>
      </c>
      <c r="F19" s="13">
        <v>2839078281.32</v>
      </c>
    </row>
    <row r="20" spans="1:6" ht="12" customHeight="1">
      <c r="A20" s="14" t="s">
        <v>395</v>
      </c>
      <c r="B20" s="15">
        <v>168091304</v>
      </c>
      <c r="C20" s="15">
        <v>223228076.69</v>
      </c>
      <c r="D20" s="15">
        <v>169661.63</v>
      </c>
      <c r="E20" s="15" t="s">
        <v>394</v>
      </c>
      <c r="F20" s="15">
        <v>223397738.32</v>
      </c>
    </row>
    <row r="21" ht="12" customHeight="1">
      <c r="A21" s="3" t="str">
        <f>"FY "&amp;RIGHT(A6,4)+1</f>
        <v>FY 2013</v>
      </c>
    </row>
    <row r="22" spans="1:6" ht="12" customHeight="1">
      <c r="A22" s="2" t="str">
        <f>"Oct "&amp;RIGHT(A6,4)</f>
        <v>Oct 2012</v>
      </c>
      <c r="B22" s="11">
        <v>171172757</v>
      </c>
      <c r="C22" s="11">
        <v>236674844.45</v>
      </c>
      <c r="D22" s="11">
        <v>156579.6</v>
      </c>
      <c r="E22" s="11" t="s">
        <v>394</v>
      </c>
      <c r="F22" s="11">
        <v>236831424.05</v>
      </c>
    </row>
    <row r="23" spans="1:6" ht="12" customHeight="1">
      <c r="A23" s="2" t="str">
        <f>"Nov "&amp;RIGHT(A6,4)</f>
        <v>Nov 2012</v>
      </c>
      <c r="B23" s="11" t="s">
        <v>394</v>
      </c>
      <c r="C23" s="11" t="s">
        <v>394</v>
      </c>
      <c r="D23" s="11" t="s">
        <v>394</v>
      </c>
      <c r="E23" s="11" t="s">
        <v>394</v>
      </c>
      <c r="F23" s="11" t="s">
        <v>394</v>
      </c>
    </row>
    <row r="24" spans="1:6" ht="12" customHeight="1">
      <c r="A24" s="2" t="str">
        <f>"Dec "&amp;RIGHT(A6,4)</f>
        <v>Dec 2012</v>
      </c>
      <c r="B24" s="11" t="s">
        <v>394</v>
      </c>
      <c r="C24" s="11" t="s">
        <v>394</v>
      </c>
      <c r="D24" s="11" t="s">
        <v>394</v>
      </c>
      <c r="E24" s="11" t="s">
        <v>394</v>
      </c>
      <c r="F24" s="11" t="s">
        <v>394</v>
      </c>
    </row>
    <row r="25" spans="1:6" ht="12" customHeight="1">
      <c r="A25" s="2" t="str">
        <f>"Jan "&amp;RIGHT(A6,4)+1</f>
        <v>Jan 2013</v>
      </c>
      <c r="B25" s="11" t="s">
        <v>394</v>
      </c>
      <c r="C25" s="11" t="s">
        <v>394</v>
      </c>
      <c r="D25" s="11" t="s">
        <v>394</v>
      </c>
      <c r="E25" s="11" t="s">
        <v>394</v>
      </c>
      <c r="F25" s="11" t="s">
        <v>394</v>
      </c>
    </row>
    <row r="26" spans="1:6" ht="12" customHeight="1">
      <c r="A26" s="2" t="str">
        <f>"Feb "&amp;RIGHT(A6,4)+1</f>
        <v>Feb 2013</v>
      </c>
      <c r="B26" s="11" t="s">
        <v>394</v>
      </c>
      <c r="C26" s="11" t="s">
        <v>394</v>
      </c>
      <c r="D26" s="11" t="s">
        <v>394</v>
      </c>
      <c r="E26" s="11" t="s">
        <v>394</v>
      </c>
      <c r="F26" s="11" t="s">
        <v>394</v>
      </c>
    </row>
    <row r="27" spans="1:6" ht="12" customHeight="1">
      <c r="A27" s="2" t="str">
        <f>"Mar "&amp;RIGHT(A6,4)+1</f>
        <v>Mar 2013</v>
      </c>
      <c r="B27" s="11" t="s">
        <v>394</v>
      </c>
      <c r="C27" s="11" t="s">
        <v>394</v>
      </c>
      <c r="D27" s="11" t="s">
        <v>394</v>
      </c>
      <c r="E27" s="11" t="s">
        <v>394</v>
      </c>
      <c r="F27" s="11" t="s">
        <v>394</v>
      </c>
    </row>
    <row r="28" spans="1:6" ht="12" customHeight="1">
      <c r="A28" s="2" t="str">
        <f>"Apr "&amp;RIGHT(A6,4)+1</f>
        <v>Apr 2013</v>
      </c>
      <c r="B28" s="11" t="s">
        <v>394</v>
      </c>
      <c r="C28" s="11" t="s">
        <v>394</v>
      </c>
      <c r="D28" s="11" t="s">
        <v>394</v>
      </c>
      <c r="E28" s="11" t="s">
        <v>394</v>
      </c>
      <c r="F28" s="11" t="s">
        <v>394</v>
      </c>
    </row>
    <row r="29" spans="1:6" ht="12" customHeight="1">
      <c r="A29" s="2" t="str">
        <f>"May "&amp;RIGHT(A6,4)+1</f>
        <v>May 2013</v>
      </c>
      <c r="B29" s="11" t="s">
        <v>394</v>
      </c>
      <c r="C29" s="11" t="s">
        <v>394</v>
      </c>
      <c r="D29" s="11" t="s">
        <v>394</v>
      </c>
      <c r="E29" s="11" t="s">
        <v>394</v>
      </c>
      <c r="F29" s="11" t="s">
        <v>394</v>
      </c>
    </row>
    <row r="30" spans="1:6" ht="12" customHeight="1">
      <c r="A30" s="2" t="str">
        <f>"Jun "&amp;RIGHT(A6,4)+1</f>
        <v>Jun 2013</v>
      </c>
      <c r="B30" s="11" t="s">
        <v>394</v>
      </c>
      <c r="C30" s="11" t="s">
        <v>394</v>
      </c>
      <c r="D30" s="11" t="s">
        <v>394</v>
      </c>
      <c r="E30" s="11" t="s">
        <v>394</v>
      </c>
      <c r="F30" s="11" t="s">
        <v>394</v>
      </c>
    </row>
    <row r="31" spans="1:6" ht="12" customHeight="1">
      <c r="A31" s="2" t="str">
        <f>"Jul "&amp;RIGHT(A6,4)+1</f>
        <v>Jul 2013</v>
      </c>
      <c r="B31" s="11" t="s">
        <v>394</v>
      </c>
      <c r="C31" s="11" t="s">
        <v>394</v>
      </c>
      <c r="D31" s="11" t="s">
        <v>394</v>
      </c>
      <c r="E31" s="11" t="s">
        <v>394</v>
      </c>
      <c r="F31" s="11" t="s">
        <v>394</v>
      </c>
    </row>
    <row r="32" spans="1:6" ht="12" customHeight="1">
      <c r="A32" s="2" t="str">
        <f>"Aug "&amp;RIGHT(A6,4)+1</f>
        <v>Aug 2013</v>
      </c>
      <c r="B32" s="11" t="s">
        <v>394</v>
      </c>
      <c r="C32" s="11" t="s">
        <v>394</v>
      </c>
      <c r="D32" s="11" t="s">
        <v>394</v>
      </c>
      <c r="E32" s="11" t="s">
        <v>394</v>
      </c>
      <c r="F32" s="11" t="s">
        <v>394</v>
      </c>
    </row>
    <row r="33" spans="1:6" ht="12" customHeight="1">
      <c r="A33" s="2" t="str">
        <f>"Sep "&amp;RIGHT(A6,4)+1</f>
        <v>Sep 2013</v>
      </c>
      <c r="B33" s="11" t="s">
        <v>394</v>
      </c>
      <c r="C33" s="11" t="s">
        <v>394</v>
      </c>
      <c r="D33" s="11" t="s">
        <v>394</v>
      </c>
      <c r="E33" s="11" t="s">
        <v>394</v>
      </c>
      <c r="F33" s="11" t="s">
        <v>394</v>
      </c>
    </row>
    <row r="34" spans="1:6" ht="12" customHeight="1">
      <c r="A34" s="12" t="s">
        <v>58</v>
      </c>
      <c r="B34" s="13">
        <v>171172757</v>
      </c>
      <c r="C34" s="13">
        <v>236674844.45</v>
      </c>
      <c r="D34" s="13">
        <v>156579.6</v>
      </c>
      <c r="E34" s="13" t="s">
        <v>394</v>
      </c>
      <c r="F34" s="13">
        <v>236831424.05</v>
      </c>
    </row>
    <row r="35" spans="1:6" ht="12" customHeight="1">
      <c r="A35" s="14" t="str">
        <f>"Total "&amp;MID(A20,7,LEN(A20)-13)&amp;" Months"</f>
        <v>Total 1 Months</v>
      </c>
      <c r="B35" s="15">
        <v>171172757</v>
      </c>
      <c r="C35" s="15">
        <v>236674844.45</v>
      </c>
      <c r="D35" s="15">
        <v>156579.6</v>
      </c>
      <c r="E35" s="15" t="s">
        <v>394</v>
      </c>
      <c r="F35" s="15">
        <v>236831424.05</v>
      </c>
    </row>
    <row r="36" spans="1:6" ht="12" customHeight="1">
      <c r="A36" s="33"/>
      <c r="B36" s="33"/>
      <c r="C36" s="33"/>
      <c r="D36" s="33"/>
      <c r="E36" s="33"/>
      <c r="F36" s="33"/>
    </row>
    <row r="37" spans="1:6" ht="69.75" customHeight="1">
      <c r="A37" s="51" t="s">
        <v>137</v>
      </c>
      <c r="B37" s="51"/>
      <c r="C37" s="51"/>
      <c r="D37" s="51"/>
      <c r="E37" s="51"/>
      <c r="F37" s="51"/>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236</v>
      </c>
      <c r="B2" s="43"/>
      <c r="C2" s="43"/>
      <c r="D2" s="43"/>
      <c r="E2" s="43"/>
      <c r="F2" s="43"/>
      <c r="G2" s="43"/>
      <c r="H2" s="43"/>
      <c r="I2" s="1"/>
    </row>
    <row r="3" spans="1:9" ht="24" customHeight="1">
      <c r="A3" s="45" t="s">
        <v>53</v>
      </c>
      <c r="B3" s="37" t="s">
        <v>129</v>
      </c>
      <c r="C3" s="37" t="s">
        <v>130</v>
      </c>
      <c r="D3" s="37" t="s">
        <v>131</v>
      </c>
      <c r="E3" s="47" t="s">
        <v>138</v>
      </c>
      <c r="F3" s="53"/>
      <c r="G3" s="53"/>
      <c r="H3" s="53"/>
      <c r="I3" s="53"/>
    </row>
    <row r="4" spans="1:9" ht="24" customHeight="1">
      <c r="A4" s="46"/>
      <c r="B4" s="38"/>
      <c r="C4" s="38"/>
      <c r="D4" s="38"/>
      <c r="E4" s="10" t="s">
        <v>112</v>
      </c>
      <c r="F4" s="10" t="s">
        <v>113</v>
      </c>
      <c r="G4" s="10" t="s">
        <v>114</v>
      </c>
      <c r="H4" s="10" t="s">
        <v>115</v>
      </c>
      <c r="I4" s="9" t="s">
        <v>58</v>
      </c>
    </row>
    <row r="5" spans="1:9" ht="12" customHeight="1">
      <c r="A5" s="1"/>
      <c r="B5" s="33" t="str">
        <f>REPT("-",89)&amp;" Number "&amp;REPT("-",89)</f>
        <v>----------------------------------------------------------------------------------------- Number -----------------------------------------------------------------------------------------</v>
      </c>
      <c r="C5" s="33"/>
      <c r="D5" s="33"/>
      <c r="E5" s="33"/>
      <c r="F5" s="33"/>
      <c r="G5" s="33"/>
      <c r="H5" s="33"/>
      <c r="I5" s="33"/>
    </row>
    <row r="6" ht="12" customHeight="1">
      <c r="A6" s="3" t="s">
        <v>393</v>
      </c>
    </row>
    <row r="7" spans="1:9" ht="12" customHeight="1">
      <c r="A7" s="2" t="str">
        <f>"Oct "&amp;RIGHT(A6,4)-1</f>
        <v>Oct 2011</v>
      </c>
      <c r="B7" s="11" t="s">
        <v>394</v>
      </c>
      <c r="C7" s="11" t="s">
        <v>394</v>
      </c>
      <c r="D7" s="11" t="s">
        <v>394</v>
      </c>
      <c r="E7" s="11">
        <v>77832</v>
      </c>
      <c r="F7" s="11">
        <v>106485</v>
      </c>
      <c r="G7" s="11">
        <v>5800</v>
      </c>
      <c r="H7" s="11">
        <v>363934</v>
      </c>
      <c r="I7" s="11">
        <v>554051</v>
      </c>
    </row>
    <row r="8" spans="1:9" ht="12" customHeight="1">
      <c r="A8" s="2" t="str">
        <f>"Nov "&amp;RIGHT(A6,4)-1</f>
        <v>Nov 2011</v>
      </c>
      <c r="B8" s="11" t="s">
        <v>394</v>
      </c>
      <c r="C8" s="11" t="s">
        <v>394</v>
      </c>
      <c r="D8" s="11" t="s">
        <v>394</v>
      </c>
      <c r="E8" s="11">
        <v>11743</v>
      </c>
      <c r="F8" s="11">
        <v>14552</v>
      </c>
      <c r="G8" s="11">
        <v>2322</v>
      </c>
      <c r="H8" s="11">
        <v>312216</v>
      </c>
      <c r="I8" s="11">
        <v>340833</v>
      </c>
    </row>
    <row r="9" spans="1:9" ht="12" customHeight="1">
      <c r="A9" s="2" t="str">
        <f>"Dec "&amp;RIGHT(A6,4)-1</f>
        <v>Dec 2011</v>
      </c>
      <c r="B9" s="11" t="s">
        <v>394</v>
      </c>
      <c r="C9" s="11" t="s">
        <v>394</v>
      </c>
      <c r="D9" s="11" t="s">
        <v>394</v>
      </c>
      <c r="E9" s="11">
        <v>11455</v>
      </c>
      <c r="F9" s="11">
        <v>14361</v>
      </c>
      <c r="G9" s="11">
        <v>564</v>
      </c>
      <c r="H9" s="11">
        <v>248408</v>
      </c>
      <c r="I9" s="11">
        <v>274788</v>
      </c>
    </row>
    <row r="10" spans="1:9" ht="12" customHeight="1">
      <c r="A10" s="2" t="str">
        <f>"Jan "&amp;RIGHT(A6,4)</f>
        <v>Jan 2012</v>
      </c>
      <c r="B10" s="11" t="s">
        <v>394</v>
      </c>
      <c r="C10" s="11" t="s">
        <v>394</v>
      </c>
      <c r="D10" s="11" t="s">
        <v>394</v>
      </c>
      <c r="E10" s="11">
        <v>9800</v>
      </c>
      <c r="F10" s="11">
        <v>12670</v>
      </c>
      <c r="G10" s="11">
        <v>0</v>
      </c>
      <c r="H10" s="11">
        <v>333879</v>
      </c>
      <c r="I10" s="11">
        <v>356349</v>
      </c>
    </row>
    <row r="11" spans="1:9" ht="12" customHeight="1">
      <c r="A11" s="2" t="str">
        <f>"Feb "&amp;RIGHT(A6,4)</f>
        <v>Feb 2012</v>
      </c>
      <c r="B11" s="11" t="s">
        <v>394</v>
      </c>
      <c r="C11" s="11" t="s">
        <v>394</v>
      </c>
      <c r="D11" s="11" t="s">
        <v>394</v>
      </c>
      <c r="E11" s="11">
        <v>4436</v>
      </c>
      <c r="F11" s="11">
        <v>5223</v>
      </c>
      <c r="G11" s="11">
        <v>0</v>
      </c>
      <c r="H11" s="11">
        <v>356162</v>
      </c>
      <c r="I11" s="11">
        <v>365821</v>
      </c>
    </row>
    <row r="12" spans="1:9" ht="12" customHeight="1">
      <c r="A12" s="2" t="str">
        <f>"Mar "&amp;RIGHT(A6,4)</f>
        <v>Mar 2012</v>
      </c>
      <c r="B12" s="11" t="s">
        <v>394</v>
      </c>
      <c r="C12" s="11" t="s">
        <v>394</v>
      </c>
      <c r="D12" s="11" t="s">
        <v>394</v>
      </c>
      <c r="E12" s="11">
        <v>23657</v>
      </c>
      <c r="F12" s="11">
        <v>35046</v>
      </c>
      <c r="G12" s="11">
        <v>482</v>
      </c>
      <c r="H12" s="11">
        <v>377960</v>
      </c>
      <c r="I12" s="11">
        <v>437145</v>
      </c>
    </row>
    <row r="13" spans="1:9" ht="12" customHeight="1">
      <c r="A13" s="2" t="str">
        <f>"Apr "&amp;RIGHT(A6,4)</f>
        <v>Apr 2012</v>
      </c>
      <c r="B13" s="11" t="s">
        <v>394</v>
      </c>
      <c r="C13" s="11" t="s">
        <v>394</v>
      </c>
      <c r="D13" s="11" t="s">
        <v>394</v>
      </c>
      <c r="E13" s="11">
        <v>6498</v>
      </c>
      <c r="F13" s="11">
        <v>12919</v>
      </c>
      <c r="G13" s="11">
        <v>785</v>
      </c>
      <c r="H13" s="11">
        <v>305481</v>
      </c>
      <c r="I13" s="11">
        <v>325683</v>
      </c>
    </row>
    <row r="14" spans="1:9" ht="12" customHeight="1">
      <c r="A14" s="2" t="str">
        <f>"May "&amp;RIGHT(A6,4)</f>
        <v>May 2012</v>
      </c>
      <c r="B14" s="11" t="s">
        <v>394</v>
      </c>
      <c r="C14" s="11" t="s">
        <v>394</v>
      </c>
      <c r="D14" s="11" t="s">
        <v>394</v>
      </c>
      <c r="E14" s="11">
        <v>266509</v>
      </c>
      <c r="F14" s="11">
        <v>505220</v>
      </c>
      <c r="G14" s="11">
        <v>32373</v>
      </c>
      <c r="H14" s="11">
        <v>389585</v>
      </c>
      <c r="I14" s="11">
        <v>1193687</v>
      </c>
    </row>
    <row r="15" spans="1:9" ht="12" customHeight="1">
      <c r="A15" s="2" t="str">
        <f>"Jun "&amp;RIGHT(A6,4)</f>
        <v>Jun 2012</v>
      </c>
      <c r="B15" s="11" t="s">
        <v>394</v>
      </c>
      <c r="C15" s="11" t="s">
        <v>394</v>
      </c>
      <c r="D15" s="11" t="s">
        <v>394</v>
      </c>
      <c r="E15" s="11">
        <v>13533809</v>
      </c>
      <c r="F15" s="11">
        <v>30116993</v>
      </c>
      <c r="G15" s="11">
        <v>945753</v>
      </c>
      <c r="H15" s="11">
        <v>4578565</v>
      </c>
      <c r="I15" s="11">
        <v>49175120</v>
      </c>
    </row>
    <row r="16" spans="1:9" ht="12" customHeight="1">
      <c r="A16" s="2" t="str">
        <f>"Jul "&amp;RIGHT(A6,4)</f>
        <v>Jul 2012</v>
      </c>
      <c r="B16" s="11">
        <v>4863</v>
      </c>
      <c r="C16" s="11">
        <v>38782</v>
      </c>
      <c r="D16" s="11">
        <v>2336287</v>
      </c>
      <c r="E16" s="11">
        <v>17344878</v>
      </c>
      <c r="F16" s="11">
        <v>38596442</v>
      </c>
      <c r="G16" s="11">
        <v>2455336</v>
      </c>
      <c r="H16" s="11">
        <v>6760723</v>
      </c>
      <c r="I16" s="11">
        <v>65157379</v>
      </c>
    </row>
    <row r="17" spans="1:9" ht="12" customHeight="1">
      <c r="A17" s="2" t="str">
        <f>"Aug "&amp;RIGHT(A6,4)</f>
        <v>Aug 2012</v>
      </c>
      <c r="B17" s="11" t="s">
        <v>394</v>
      </c>
      <c r="C17" s="11" t="s">
        <v>394</v>
      </c>
      <c r="D17" s="11" t="s">
        <v>394</v>
      </c>
      <c r="E17" s="11">
        <v>6113626</v>
      </c>
      <c r="F17" s="11">
        <v>13590417</v>
      </c>
      <c r="G17" s="11">
        <v>1467790</v>
      </c>
      <c r="H17" s="11">
        <v>2848928</v>
      </c>
      <c r="I17" s="11">
        <v>24020761</v>
      </c>
    </row>
    <row r="18" spans="1:9" ht="12" customHeight="1">
      <c r="A18" s="2" t="str">
        <f>"Sep "&amp;RIGHT(A6,4)</f>
        <v>Sep 2012</v>
      </c>
      <c r="B18" s="11" t="s">
        <v>394</v>
      </c>
      <c r="C18" s="11" t="s">
        <v>394</v>
      </c>
      <c r="D18" s="11" t="s">
        <v>394</v>
      </c>
      <c r="E18" s="11">
        <v>65660</v>
      </c>
      <c r="F18" s="11">
        <v>91606</v>
      </c>
      <c r="G18" s="11">
        <v>29511</v>
      </c>
      <c r="H18" s="11">
        <v>365922</v>
      </c>
      <c r="I18" s="11">
        <v>552699</v>
      </c>
    </row>
    <row r="19" spans="1:9" ht="12" customHeight="1">
      <c r="A19" s="12" t="s">
        <v>58</v>
      </c>
      <c r="B19" s="13">
        <v>4863</v>
      </c>
      <c r="C19" s="13">
        <v>38782</v>
      </c>
      <c r="D19" s="13">
        <v>2336287</v>
      </c>
      <c r="E19" s="13">
        <v>37469903</v>
      </c>
      <c r="F19" s="13">
        <v>83101934</v>
      </c>
      <c r="G19" s="13">
        <v>4940716</v>
      </c>
      <c r="H19" s="13">
        <v>17241763</v>
      </c>
      <c r="I19" s="13">
        <v>142754316</v>
      </c>
    </row>
    <row r="20" spans="1:9" ht="12" customHeight="1">
      <c r="A20" s="14" t="s">
        <v>395</v>
      </c>
      <c r="B20" s="15" t="s">
        <v>394</v>
      </c>
      <c r="C20" s="15" t="s">
        <v>394</v>
      </c>
      <c r="D20" s="15" t="s">
        <v>394</v>
      </c>
      <c r="E20" s="15">
        <v>77832</v>
      </c>
      <c r="F20" s="15">
        <v>106485</v>
      </c>
      <c r="G20" s="15">
        <v>5800</v>
      </c>
      <c r="H20" s="15">
        <v>363934</v>
      </c>
      <c r="I20" s="15">
        <v>554051</v>
      </c>
    </row>
    <row r="21" ht="12" customHeight="1">
      <c r="A21" s="3" t="str">
        <f>"FY "&amp;RIGHT(A6,4)+1</f>
        <v>FY 2013</v>
      </c>
    </row>
    <row r="22" spans="1:9" ht="12" customHeight="1">
      <c r="A22" s="2" t="str">
        <f>"Oct "&amp;RIGHT(A6,4)</f>
        <v>Oct 2012</v>
      </c>
      <c r="B22" s="11" t="s">
        <v>394</v>
      </c>
      <c r="C22" s="11" t="s">
        <v>394</v>
      </c>
      <c r="D22" s="11" t="s">
        <v>394</v>
      </c>
      <c r="E22" s="11">
        <v>23735</v>
      </c>
      <c r="F22" s="11">
        <v>30452</v>
      </c>
      <c r="G22" s="11">
        <v>7125</v>
      </c>
      <c r="H22" s="11">
        <v>434827</v>
      </c>
      <c r="I22" s="11">
        <v>496139</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t="s">
        <v>394</v>
      </c>
      <c r="C34" s="13" t="s">
        <v>394</v>
      </c>
      <c r="D34" s="13" t="s">
        <v>394</v>
      </c>
      <c r="E34" s="13">
        <v>23735</v>
      </c>
      <c r="F34" s="13">
        <v>30452</v>
      </c>
      <c r="G34" s="13">
        <v>7125</v>
      </c>
      <c r="H34" s="13">
        <v>434827</v>
      </c>
      <c r="I34" s="13">
        <v>496139</v>
      </c>
    </row>
    <row r="35" spans="1:9" ht="12" customHeight="1">
      <c r="A35" s="14" t="str">
        <f>"Total "&amp;MID(A20,7,LEN(A20)-13)&amp;" Months"</f>
        <v>Total 1 Months</v>
      </c>
      <c r="B35" s="15" t="s">
        <v>394</v>
      </c>
      <c r="C35" s="15" t="s">
        <v>394</v>
      </c>
      <c r="D35" s="15" t="s">
        <v>394</v>
      </c>
      <c r="E35" s="15">
        <v>23735</v>
      </c>
      <c r="F35" s="15">
        <v>30452</v>
      </c>
      <c r="G35" s="15">
        <v>7125</v>
      </c>
      <c r="H35" s="15">
        <v>434827</v>
      </c>
      <c r="I35" s="15">
        <v>496139</v>
      </c>
    </row>
    <row r="36" spans="1:8" ht="12" customHeight="1">
      <c r="A36" s="33"/>
      <c r="B36" s="33"/>
      <c r="C36" s="33"/>
      <c r="D36" s="33"/>
      <c r="E36" s="33"/>
      <c r="F36" s="33"/>
      <c r="G36" s="33"/>
      <c r="H36" s="33"/>
    </row>
    <row r="37" spans="1:9" ht="69.75" customHeight="1">
      <c r="A37" s="51" t="s">
        <v>281</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E1"/>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41" t="s">
        <v>391</v>
      </c>
      <c r="B1" s="41"/>
      <c r="C1" s="41"/>
      <c r="D1" s="41"/>
      <c r="E1" s="41"/>
      <c r="F1" s="2" t="s">
        <v>392</v>
      </c>
    </row>
    <row r="2" spans="1:6" ht="12" customHeight="1">
      <c r="A2" s="43" t="s">
        <v>139</v>
      </c>
      <c r="B2" s="43"/>
      <c r="C2" s="43"/>
      <c r="D2" s="43"/>
      <c r="E2" s="43"/>
      <c r="F2" s="1"/>
    </row>
    <row r="3" spans="1:6" ht="24" customHeight="1">
      <c r="A3" s="45" t="s">
        <v>53</v>
      </c>
      <c r="B3" s="37" t="s">
        <v>237</v>
      </c>
      <c r="C3" s="37" t="s">
        <v>337</v>
      </c>
      <c r="D3" s="37" t="s">
        <v>238</v>
      </c>
      <c r="E3" s="37" t="s">
        <v>239</v>
      </c>
      <c r="F3" s="39" t="s">
        <v>240</v>
      </c>
    </row>
    <row r="4" spans="1:6" ht="24" customHeight="1">
      <c r="A4" s="46"/>
      <c r="B4" s="38"/>
      <c r="C4" s="38"/>
      <c r="D4" s="38"/>
      <c r="E4" s="38"/>
      <c r="F4" s="40"/>
    </row>
    <row r="5" spans="1:6" ht="12" customHeight="1">
      <c r="A5" s="1"/>
      <c r="B5" s="33" t="str">
        <f>REPT("-",55)&amp;" Dollars "&amp;REPT("-",60)</f>
        <v>------------------------------------------------------- Dollars ------------------------------------------------------------</v>
      </c>
      <c r="C5" s="33"/>
      <c r="D5" s="33"/>
      <c r="E5" s="33"/>
      <c r="F5" s="33"/>
    </row>
    <row r="6" ht="12" customHeight="1">
      <c r="A6" s="3" t="s">
        <v>393</v>
      </c>
    </row>
    <row r="7" spans="1:6" ht="12" customHeight="1">
      <c r="A7" s="2" t="str">
        <f>"Oct "&amp;RIGHT(A6,4)-1</f>
        <v>Oct 2011</v>
      </c>
      <c r="B7" s="11">
        <v>718816.48</v>
      </c>
      <c r="C7" s="11">
        <v>49576.65</v>
      </c>
      <c r="D7" s="11" t="s">
        <v>394</v>
      </c>
      <c r="E7" s="11" t="s">
        <v>394</v>
      </c>
      <c r="F7" s="11">
        <v>768393.13</v>
      </c>
    </row>
    <row r="8" spans="1:6" ht="12" customHeight="1">
      <c r="A8" s="2" t="str">
        <f>"Nov "&amp;RIGHT(A6,4)-1</f>
        <v>Nov 2011</v>
      </c>
      <c r="B8" s="11">
        <v>285794.09</v>
      </c>
      <c r="C8" s="11">
        <v>21368.16</v>
      </c>
      <c r="D8" s="11" t="s">
        <v>394</v>
      </c>
      <c r="E8" s="11" t="s">
        <v>394</v>
      </c>
      <c r="F8" s="11">
        <v>307162.25</v>
      </c>
    </row>
    <row r="9" spans="1:6" ht="12" customHeight="1">
      <c r="A9" s="2" t="str">
        <f>"Dec "&amp;RIGHT(A6,4)-1</f>
        <v>Dec 2011</v>
      </c>
      <c r="B9" s="11">
        <v>235466.07</v>
      </c>
      <c r="C9" s="11">
        <v>52651.45</v>
      </c>
      <c r="D9" s="11">
        <v>130716</v>
      </c>
      <c r="E9" s="11">
        <v>1505576</v>
      </c>
      <c r="F9" s="11">
        <v>1924409.52</v>
      </c>
    </row>
    <row r="10" spans="1:6" ht="12" customHeight="1">
      <c r="A10" s="2" t="str">
        <f>"Jan "&amp;RIGHT(A6,4)</f>
        <v>Jan 2012</v>
      </c>
      <c r="B10" s="11">
        <v>293072.29</v>
      </c>
      <c r="C10" s="11">
        <v>6841.42</v>
      </c>
      <c r="D10" s="11" t="s">
        <v>394</v>
      </c>
      <c r="E10" s="11" t="s">
        <v>394</v>
      </c>
      <c r="F10" s="11">
        <v>299913.71</v>
      </c>
    </row>
    <row r="11" spans="1:6" ht="12" customHeight="1">
      <c r="A11" s="2" t="str">
        <f>"Feb "&amp;RIGHT(A6,4)</f>
        <v>Feb 2012</v>
      </c>
      <c r="B11" s="11">
        <v>276664.76</v>
      </c>
      <c r="C11" s="11">
        <v>40604.36</v>
      </c>
      <c r="D11" s="11" t="s">
        <v>394</v>
      </c>
      <c r="E11" s="11" t="s">
        <v>394</v>
      </c>
      <c r="F11" s="11">
        <v>317269.12</v>
      </c>
    </row>
    <row r="12" spans="1:6" ht="12" customHeight="1">
      <c r="A12" s="2" t="str">
        <f>"Mar "&amp;RIGHT(A6,4)</f>
        <v>Mar 2012</v>
      </c>
      <c r="B12" s="11">
        <v>418703.6</v>
      </c>
      <c r="C12" s="11">
        <v>6638.84</v>
      </c>
      <c r="D12" s="11">
        <v>145503</v>
      </c>
      <c r="E12" s="11">
        <v>1682451</v>
      </c>
      <c r="F12" s="11">
        <v>2253296.44</v>
      </c>
    </row>
    <row r="13" spans="1:6" ht="12" customHeight="1">
      <c r="A13" s="2" t="str">
        <f>"Apr "&amp;RIGHT(A6,4)</f>
        <v>Apr 2012</v>
      </c>
      <c r="B13" s="11">
        <v>270262.23</v>
      </c>
      <c r="C13" s="11">
        <v>98006.23</v>
      </c>
      <c r="D13" s="11" t="s">
        <v>394</v>
      </c>
      <c r="E13" s="11" t="s">
        <v>394</v>
      </c>
      <c r="F13" s="11">
        <v>368268.46</v>
      </c>
    </row>
    <row r="14" spans="1:6" ht="12" customHeight="1">
      <c r="A14" s="2" t="str">
        <f>"May "&amp;RIGHT(A6,4)</f>
        <v>May 2012</v>
      </c>
      <c r="B14" s="11">
        <v>2419928.4</v>
      </c>
      <c r="C14" s="11">
        <v>18039.3</v>
      </c>
      <c r="D14" s="11" t="s">
        <v>394</v>
      </c>
      <c r="E14" s="11" t="s">
        <v>394</v>
      </c>
      <c r="F14" s="11">
        <v>2437967.7</v>
      </c>
    </row>
    <row r="15" spans="1:6" ht="12" customHeight="1">
      <c r="A15" s="2" t="str">
        <f>"Jun "&amp;RIGHT(A6,4)</f>
        <v>Jun 2012</v>
      </c>
      <c r="B15" s="11">
        <v>122343960.43</v>
      </c>
      <c r="C15" s="11">
        <v>46284.8</v>
      </c>
      <c r="D15" s="11">
        <v>6136275</v>
      </c>
      <c r="E15" s="11">
        <v>3819025</v>
      </c>
      <c r="F15" s="11">
        <v>132345545.23</v>
      </c>
    </row>
    <row r="16" spans="1:6" ht="12" customHeight="1">
      <c r="A16" s="2" t="str">
        <f>"Jul "&amp;RIGHT(A6,4)</f>
        <v>Jul 2012</v>
      </c>
      <c r="B16" s="11">
        <v>161141277.26</v>
      </c>
      <c r="C16" s="11">
        <v>37970.97</v>
      </c>
      <c r="D16" s="11" t="s">
        <v>394</v>
      </c>
      <c r="E16" s="11" t="s">
        <v>394</v>
      </c>
      <c r="F16" s="11">
        <v>161179248.23</v>
      </c>
    </row>
    <row r="17" spans="1:6" ht="12" customHeight="1">
      <c r="A17" s="2" t="str">
        <f>"Aug "&amp;RIGHT(A6,4)</f>
        <v>Aug 2012</v>
      </c>
      <c r="B17" s="11">
        <v>58932018.87</v>
      </c>
      <c r="C17" s="11">
        <v>314328.53</v>
      </c>
      <c r="D17" s="11" t="s">
        <v>394</v>
      </c>
      <c r="E17" s="11" t="s">
        <v>394</v>
      </c>
      <c r="F17" s="11">
        <v>59246347.4</v>
      </c>
    </row>
    <row r="18" spans="1:6" ht="12" customHeight="1">
      <c r="A18" s="2" t="str">
        <f>"Sep "&amp;RIGHT(A6,4)</f>
        <v>Sep 2012</v>
      </c>
      <c r="B18" s="11">
        <v>746572.06</v>
      </c>
      <c r="C18" s="11">
        <v>144610.92</v>
      </c>
      <c r="D18" s="11">
        <v>26456407</v>
      </c>
      <c r="E18" s="11">
        <v>4018450</v>
      </c>
      <c r="F18" s="11">
        <v>31366039.98</v>
      </c>
    </row>
    <row r="19" spans="1:6" ht="12" customHeight="1">
      <c r="A19" s="12" t="s">
        <v>58</v>
      </c>
      <c r="B19" s="13">
        <v>348082536.54</v>
      </c>
      <c r="C19" s="13">
        <v>836921.63</v>
      </c>
      <c r="D19" s="13">
        <v>32868901</v>
      </c>
      <c r="E19" s="13">
        <v>11025502</v>
      </c>
      <c r="F19" s="13">
        <v>392813861.17</v>
      </c>
    </row>
    <row r="20" spans="1:6" ht="12" customHeight="1">
      <c r="A20" s="14" t="s">
        <v>395</v>
      </c>
      <c r="B20" s="15">
        <v>718816.48</v>
      </c>
      <c r="C20" s="15">
        <v>49576.65</v>
      </c>
      <c r="D20" s="15" t="s">
        <v>394</v>
      </c>
      <c r="E20" s="15" t="s">
        <v>394</v>
      </c>
      <c r="F20" s="15">
        <v>768393.13</v>
      </c>
    </row>
    <row r="21" ht="12" customHeight="1">
      <c r="A21" s="3" t="str">
        <f>"FY "&amp;RIGHT(A6,4)+1</f>
        <v>FY 2013</v>
      </c>
    </row>
    <row r="22" spans="1:6" ht="12" customHeight="1">
      <c r="A22" s="2" t="str">
        <f>"Oct "&amp;RIGHT(A6,4)</f>
        <v>Oct 2012</v>
      </c>
      <c r="B22" s="11">
        <v>465486.39</v>
      </c>
      <c r="C22" s="11">
        <v>50566.52</v>
      </c>
      <c r="D22" s="11" t="s">
        <v>394</v>
      </c>
      <c r="E22" s="11" t="s">
        <v>394</v>
      </c>
      <c r="F22" s="11">
        <v>516052.91</v>
      </c>
    </row>
    <row r="23" spans="1:6" ht="12" customHeight="1">
      <c r="A23" s="2" t="str">
        <f>"Nov "&amp;RIGHT(A6,4)</f>
        <v>Nov 2012</v>
      </c>
      <c r="B23" s="11" t="s">
        <v>394</v>
      </c>
      <c r="C23" s="11" t="s">
        <v>394</v>
      </c>
      <c r="D23" s="11" t="s">
        <v>394</v>
      </c>
      <c r="E23" s="11" t="s">
        <v>394</v>
      </c>
      <c r="F23" s="11" t="s">
        <v>394</v>
      </c>
    </row>
    <row r="24" spans="1:6" ht="12" customHeight="1">
      <c r="A24" s="2" t="str">
        <f>"Dec "&amp;RIGHT(A6,4)</f>
        <v>Dec 2012</v>
      </c>
      <c r="B24" s="11" t="s">
        <v>394</v>
      </c>
      <c r="C24" s="11" t="s">
        <v>394</v>
      </c>
      <c r="D24" s="11" t="s">
        <v>394</v>
      </c>
      <c r="E24" s="11" t="s">
        <v>394</v>
      </c>
      <c r="F24" s="11" t="s">
        <v>394</v>
      </c>
    </row>
    <row r="25" spans="1:6" ht="12" customHeight="1">
      <c r="A25" s="2" t="str">
        <f>"Jan "&amp;RIGHT(A6,4)+1</f>
        <v>Jan 2013</v>
      </c>
      <c r="B25" s="11" t="s">
        <v>394</v>
      </c>
      <c r="C25" s="11" t="s">
        <v>394</v>
      </c>
      <c r="D25" s="11" t="s">
        <v>394</v>
      </c>
      <c r="E25" s="11" t="s">
        <v>394</v>
      </c>
      <c r="F25" s="11" t="s">
        <v>394</v>
      </c>
    </row>
    <row r="26" spans="1:6" ht="12" customHeight="1">
      <c r="A26" s="2" t="str">
        <f>"Feb "&amp;RIGHT(A6,4)+1</f>
        <v>Feb 2013</v>
      </c>
      <c r="B26" s="11" t="s">
        <v>394</v>
      </c>
      <c r="C26" s="11" t="s">
        <v>394</v>
      </c>
      <c r="D26" s="11" t="s">
        <v>394</v>
      </c>
      <c r="E26" s="11" t="s">
        <v>394</v>
      </c>
      <c r="F26" s="11" t="s">
        <v>394</v>
      </c>
    </row>
    <row r="27" spans="1:6" ht="12" customHeight="1">
      <c r="A27" s="2" t="str">
        <f>"Mar "&amp;RIGHT(A6,4)+1</f>
        <v>Mar 2013</v>
      </c>
      <c r="B27" s="11" t="s">
        <v>394</v>
      </c>
      <c r="C27" s="11" t="s">
        <v>394</v>
      </c>
      <c r="D27" s="11" t="s">
        <v>394</v>
      </c>
      <c r="E27" s="11" t="s">
        <v>394</v>
      </c>
      <c r="F27" s="11" t="s">
        <v>394</v>
      </c>
    </row>
    <row r="28" spans="1:6" ht="12" customHeight="1">
      <c r="A28" s="2" t="str">
        <f>"Apr "&amp;RIGHT(A6,4)+1</f>
        <v>Apr 2013</v>
      </c>
      <c r="B28" s="11" t="s">
        <v>394</v>
      </c>
      <c r="C28" s="11" t="s">
        <v>394</v>
      </c>
      <c r="D28" s="11" t="s">
        <v>394</v>
      </c>
      <c r="E28" s="11" t="s">
        <v>394</v>
      </c>
      <c r="F28" s="11" t="s">
        <v>394</v>
      </c>
    </row>
    <row r="29" spans="1:6" ht="12" customHeight="1">
      <c r="A29" s="2" t="str">
        <f>"May "&amp;RIGHT(A6,4)+1</f>
        <v>May 2013</v>
      </c>
      <c r="B29" s="11" t="s">
        <v>394</v>
      </c>
      <c r="C29" s="11" t="s">
        <v>394</v>
      </c>
      <c r="D29" s="11" t="s">
        <v>394</v>
      </c>
      <c r="E29" s="11" t="s">
        <v>394</v>
      </c>
      <c r="F29" s="11" t="s">
        <v>394</v>
      </c>
    </row>
    <row r="30" spans="1:6" ht="12" customHeight="1">
      <c r="A30" s="2" t="str">
        <f>"Jun "&amp;RIGHT(A6,4)+1</f>
        <v>Jun 2013</v>
      </c>
      <c r="B30" s="11" t="s">
        <v>394</v>
      </c>
      <c r="C30" s="11" t="s">
        <v>394</v>
      </c>
      <c r="D30" s="11" t="s">
        <v>394</v>
      </c>
      <c r="E30" s="11" t="s">
        <v>394</v>
      </c>
      <c r="F30" s="11" t="s">
        <v>394</v>
      </c>
    </row>
    <row r="31" spans="1:6" ht="12" customHeight="1">
      <c r="A31" s="2" t="str">
        <f>"Jul "&amp;RIGHT(A6,4)+1</f>
        <v>Jul 2013</v>
      </c>
      <c r="B31" s="11" t="s">
        <v>394</v>
      </c>
      <c r="C31" s="11" t="s">
        <v>394</v>
      </c>
      <c r="D31" s="11" t="s">
        <v>394</v>
      </c>
      <c r="E31" s="11" t="s">
        <v>394</v>
      </c>
      <c r="F31" s="11" t="s">
        <v>394</v>
      </c>
    </row>
    <row r="32" spans="1:6" ht="12" customHeight="1">
      <c r="A32" s="2" t="str">
        <f>"Aug "&amp;RIGHT(A6,4)+1</f>
        <v>Aug 2013</v>
      </c>
      <c r="B32" s="11" t="s">
        <v>394</v>
      </c>
      <c r="C32" s="11" t="s">
        <v>394</v>
      </c>
      <c r="D32" s="11" t="s">
        <v>394</v>
      </c>
      <c r="E32" s="11" t="s">
        <v>394</v>
      </c>
      <c r="F32" s="11" t="s">
        <v>394</v>
      </c>
    </row>
    <row r="33" spans="1:6" ht="12" customHeight="1">
      <c r="A33" s="2" t="str">
        <f>"Sep "&amp;RIGHT(A6,4)+1</f>
        <v>Sep 2013</v>
      </c>
      <c r="B33" s="11" t="s">
        <v>394</v>
      </c>
      <c r="C33" s="11" t="s">
        <v>394</v>
      </c>
      <c r="D33" s="11" t="s">
        <v>394</v>
      </c>
      <c r="E33" s="11" t="s">
        <v>394</v>
      </c>
      <c r="F33" s="11" t="s">
        <v>394</v>
      </c>
    </row>
    <row r="34" spans="1:6" ht="12" customHeight="1">
      <c r="A34" s="12" t="s">
        <v>58</v>
      </c>
      <c r="B34" s="13">
        <v>465486.39</v>
      </c>
      <c r="C34" s="13">
        <v>50566.52</v>
      </c>
      <c r="D34" s="13" t="s">
        <v>394</v>
      </c>
      <c r="E34" s="13" t="s">
        <v>394</v>
      </c>
      <c r="F34" s="13">
        <v>516052.91</v>
      </c>
    </row>
    <row r="35" spans="1:6" ht="12" customHeight="1">
      <c r="A35" s="14" t="str">
        <f>"Total "&amp;MID(A20,7,LEN(A20)-13)&amp;" Months"</f>
        <v>Total 1 Months</v>
      </c>
      <c r="B35" s="15">
        <v>465486.39</v>
      </c>
      <c r="C35" s="15">
        <v>50566.52</v>
      </c>
      <c r="D35" s="15" t="s">
        <v>394</v>
      </c>
      <c r="E35" s="15" t="s">
        <v>394</v>
      </c>
      <c r="F35" s="15">
        <v>516052.91</v>
      </c>
    </row>
    <row r="36" spans="1:5" ht="12" customHeight="1">
      <c r="A36" s="33"/>
      <c r="B36" s="33"/>
      <c r="C36" s="33"/>
      <c r="D36" s="33"/>
      <c r="E36" s="33"/>
    </row>
    <row r="37" spans="1:6" ht="84.75" customHeight="1">
      <c r="A37" s="51" t="s">
        <v>370</v>
      </c>
      <c r="B37" s="51"/>
      <c r="C37" s="51"/>
      <c r="D37" s="51"/>
      <c r="E37" s="51"/>
      <c r="F37" s="51"/>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D4"/>
    <mergeCell ref="E3:E4"/>
    <mergeCell ref="F3:F4"/>
    <mergeCell ref="B5:F5"/>
    <mergeCell ref="A36:E36"/>
    <mergeCell ref="A37:F37"/>
    <mergeCell ref="A1:E1"/>
    <mergeCell ref="A2:E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140</v>
      </c>
      <c r="B2" s="43"/>
      <c r="C2" s="43"/>
      <c r="D2" s="43"/>
      <c r="E2" s="43"/>
      <c r="F2" s="43"/>
      <c r="G2" s="43"/>
      <c r="H2" s="43"/>
      <c r="I2" s="1"/>
    </row>
    <row r="3" spans="1:9" ht="24" customHeight="1">
      <c r="A3" s="45" t="s">
        <v>53</v>
      </c>
      <c r="B3" s="47" t="s">
        <v>141</v>
      </c>
      <c r="C3" s="53"/>
      <c r="D3" s="48"/>
      <c r="E3" s="37" t="s">
        <v>21</v>
      </c>
      <c r="F3" s="37" t="s">
        <v>142</v>
      </c>
      <c r="G3" s="37" t="s">
        <v>143</v>
      </c>
      <c r="H3" s="37" t="s">
        <v>144</v>
      </c>
      <c r="I3" s="39" t="s">
        <v>145</v>
      </c>
    </row>
    <row r="4" spans="1:9" ht="24" customHeight="1">
      <c r="A4" s="46"/>
      <c r="B4" s="10" t="s">
        <v>146</v>
      </c>
      <c r="C4" s="10" t="s">
        <v>91</v>
      </c>
      <c r="D4" s="10" t="s">
        <v>58</v>
      </c>
      <c r="E4" s="38"/>
      <c r="F4" s="38"/>
      <c r="G4" s="38"/>
      <c r="H4" s="38"/>
      <c r="I4" s="40"/>
    </row>
    <row r="5" spans="1:9" ht="12" customHeight="1">
      <c r="A5" s="1"/>
      <c r="B5" s="33" t="str">
        <f>REPT("-",90)&amp;" Dollars "&amp;REPT("-",94)</f>
        <v>------------------------------------------------------------------------------------------ Dollars ----------------------------------------------------------------------------------------------</v>
      </c>
      <c r="C5" s="33"/>
      <c r="D5" s="33"/>
      <c r="E5" s="33"/>
      <c r="F5" s="33"/>
      <c r="G5" s="33"/>
      <c r="H5" s="33"/>
      <c r="I5" s="33"/>
    </row>
    <row r="6" ht="12" customHeight="1">
      <c r="A6" s="3" t="s">
        <v>393</v>
      </c>
    </row>
    <row r="7" spans="1:9" ht="12" customHeight="1">
      <c r="A7" s="2" t="str">
        <f>"Oct "&amp;RIGHT(A6,4)-1</f>
        <v>Oct 2011</v>
      </c>
      <c r="B7" s="11">
        <v>159919894.29</v>
      </c>
      <c r="C7" s="11">
        <v>982274256.2</v>
      </c>
      <c r="D7" s="11">
        <v>1142194150.49</v>
      </c>
      <c r="E7" s="11">
        <v>0</v>
      </c>
      <c r="F7" s="11">
        <v>354311370.76</v>
      </c>
      <c r="G7" s="11">
        <v>223228076.69</v>
      </c>
      <c r="H7" s="11">
        <v>718816.48</v>
      </c>
      <c r="I7" s="11">
        <v>1720452414.42</v>
      </c>
    </row>
    <row r="8" spans="1:9" ht="12" customHeight="1">
      <c r="A8" s="2" t="str">
        <f>"Nov "&amp;RIGHT(A6,4)-1</f>
        <v>Nov 2011</v>
      </c>
      <c r="B8" s="11">
        <v>146517860.81</v>
      </c>
      <c r="C8" s="11">
        <v>904175014.94</v>
      </c>
      <c r="D8" s="11">
        <v>1050692875.75</v>
      </c>
      <c r="E8" s="11">
        <v>0</v>
      </c>
      <c r="F8" s="11">
        <v>332626604.5</v>
      </c>
      <c r="G8" s="11">
        <v>215432348.27</v>
      </c>
      <c r="H8" s="11">
        <v>285794.09</v>
      </c>
      <c r="I8" s="11">
        <v>1599037622.61</v>
      </c>
    </row>
    <row r="9" spans="1:9" ht="12" customHeight="1">
      <c r="A9" s="2" t="str">
        <f>"Dec "&amp;RIGHT(A6,4)-1</f>
        <v>Dec 2011</v>
      </c>
      <c r="B9" s="11">
        <v>113421140.09</v>
      </c>
      <c r="C9" s="11">
        <v>694107634.94</v>
      </c>
      <c r="D9" s="11">
        <v>807528775.03</v>
      </c>
      <c r="E9" s="11">
        <v>0</v>
      </c>
      <c r="F9" s="11">
        <v>251466652.44</v>
      </c>
      <c r="G9" s="11">
        <v>234660705.59</v>
      </c>
      <c r="H9" s="11">
        <v>1871758.07</v>
      </c>
      <c r="I9" s="11">
        <v>1295527891.13</v>
      </c>
    </row>
    <row r="10" spans="1:9" ht="12" customHeight="1">
      <c r="A10" s="2" t="str">
        <f>"Jan "&amp;RIGHT(A6,4)</f>
        <v>Jan 2012</v>
      </c>
      <c r="B10" s="11">
        <v>152331046.58</v>
      </c>
      <c r="C10" s="11">
        <v>943185594.57</v>
      </c>
      <c r="D10" s="11">
        <v>1095516641.15</v>
      </c>
      <c r="E10" s="11">
        <v>0</v>
      </c>
      <c r="F10" s="11">
        <v>336839797.97</v>
      </c>
      <c r="G10" s="11">
        <v>221953009.85</v>
      </c>
      <c r="H10" s="11">
        <v>293072.29</v>
      </c>
      <c r="I10" s="11">
        <v>1654602521.26</v>
      </c>
    </row>
    <row r="11" spans="1:9" ht="12" customHeight="1">
      <c r="A11" s="2" t="str">
        <f>"Feb "&amp;RIGHT(A6,4)</f>
        <v>Feb 2012</v>
      </c>
      <c r="B11" s="11">
        <v>156253505.64</v>
      </c>
      <c r="C11" s="11">
        <v>978990279.73</v>
      </c>
      <c r="D11" s="11">
        <v>1135243785.37</v>
      </c>
      <c r="E11" s="11">
        <v>0</v>
      </c>
      <c r="F11" s="11">
        <v>354025411.22</v>
      </c>
      <c r="G11" s="11">
        <v>225325785.18</v>
      </c>
      <c r="H11" s="11">
        <v>276664.76</v>
      </c>
      <c r="I11" s="11">
        <v>1714871646.53</v>
      </c>
    </row>
    <row r="12" spans="1:9" ht="12" customHeight="1">
      <c r="A12" s="2" t="str">
        <f>"Mar "&amp;RIGHT(A6,4)</f>
        <v>Mar 2012</v>
      </c>
      <c r="B12" s="11">
        <v>157441395.38</v>
      </c>
      <c r="C12" s="11">
        <v>985266474.72</v>
      </c>
      <c r="D12" s="11">
        <v>1142707870.1</v>
      </c>
      <c r="E12" s="11">
        <v>0</v>
      </c>
      <c r="F12" s="11">
        <v>358454661.86</v>
      </c>
      <c r="G12" s="11">
        <v>279789217.35</v>
      </c>
      <c r="H12" s="11">
        <v>2246657.6</v>
      </c>
      <c r="I12" s="11">
        <v>1783198406.91</v>
      </c>
    </row>
    <row r="13" spans="1:9" ht="12" customHeight="1">
      <c r="A13" s="2" t="str">
        <f>"Apr "&amp;RIGHT(A6,4)</f>
        <v>Apr 2012</v>
      </c>
      <c r="B13" s="11">
        <v>139683217.71</v>
      </c>
      <c r="C13" s="11">
        <v>877486353.12</v>
      </c>
      <c r="D13" s="11">
        <v>1017169570.83</v>
      </c>
      <c r="E13" s="11">
        <v>0</v>
      </c>
      <c r="F13" s="11">
        <v>324787870.55</v>
      </c>
      <c r="G13" s="11">
        <v>226307606.69</v>
      </c>
      <c r="H13" s="11">
        <v>270262.23</v>
      </c>
      <c r="I13" s="11">
        <v>1568535310.3</v>
      </c>
    </row>
    <row r="14" spans="1:9" ht="12" customHeight="1">
      <c r="A14" s="2" t="str">
        <f>"May "&amp;RIGHT(A6,4)</f>
        <v>May 2012</v>
      </c>
      <c r="B14" s="11">
        <v>155756262.79</v>
      </c>
      <c r="C14" s="11">
        <v>983155971.46</v>
      </c>
      <c r="D14" s="11">
        <v>1138912234.25</v>
      </c>
      <c r="E14" s="11">
        <v>0</v>
      </c>
      <c r="F14" s="11">
        <v>368577963.18</v>
      </c>
      <c r="G14" s="11">
        <v>239209883.67</v>
      </c>
      <c r="H14" s="11">
        <v>2419928.4</v>
      </c>
      <c r="I14" s="11">
        <v>1749120009.5</v>
      </c>
    </row>
    <row r="15" spans="1:9" ht="12" customHeight="1">
      <c r="A15" s="2" t="str">
        <f>"Jun "&amp;RIGHT(A6,4)</f>
        <v>Jun 2012</v>
      </c>
      <c r="B15" s="11">
        <v>31078836.69</v>
      </c>
      <c r="C15" s="11">
        <v>211878989.53</v>
      </c>
      <c r="D15" s="11">
        <v>242957826.22</v>
      </c>
      <c r="E15" s="11">
        <v>0</v>
      </c>
      <c r="F15" s="11">
        <v>80132418.64</v>
      </c>
      <c r="G15" s="11">
        <v>228890052.34</v>
      </c>
      <c r="H15" s="11">
        <v>132299260.43</v>
      </c>
      <c r="I15" s="11">
        <v>684279557.63</v>
      </c>
    </row>
    <row r="16" spans="1:9" ht="12" customHeight="1">
      <c r="A16" s="2" t="str">
        <f>"Jul "&amp;RIGHT(A6,4)</f>
        <v>Jul 2012</v>
      </c>
      <c r="B16" s="11">
        <v>4772876.67</v>
      </c>
      <c r="C16" s="11">
        <v>41646981.81</v>
      </c>
      <c r="D16" s="11">
        <v>46419858.48</v>
      </c>
      <c r="E16" s="11">
        <v>0</v>
      </c>
      <c r="F16" s="11">
        <v>17499853.47</v>
      </c>
      <c r="G16" s="11">
        <v>183367329.32</v>
      </c>
      <c r="H16" s="11">
        <v>161141277.26</v>
      </c>
      <c r="I16" s="11">
        <v>408428318.53</v>
      </c>
    </row>
    <row r="17" spans="1:9" ht="12" customHeight="1">
      <c r="A17" s="2" t="str">
        <f>"Aug "&amp;RIGHT(A6,4)</f>
        <v>Aug 2012</v>
      </c>
      <c r="B17" s="11">
        <v>61827639.27</v>
      </c>
      <c r="C17" s="11">
        <v>398878111.72</v>
      </c>
      <c r="D17" s="11">
        <v>460705750.99</v>
      </c>
      <c r="E17" s="11">
        <v>0</v>
      </c>
      <c r="F17" s="11">
        <v>143207838.65</v>
      </c>
      <c r="G17" s="11">
        <v>207548124.36</v>
      </c>
      <c r="H17" s="11">
        <v>58932018.87</v>
      </c>
      <c r="I17" s="11">
        <v>870393732.87</v>
      </c>
    </row>
    <row r="18" spans="1:9" ht="12" customHeight="1">
      <c r="A18" s="2" t="str">
        <f>"Sep "&amp;RIGHT(A6,4)</f>
        <v>Sep 2012</v>
      </c>
      <c r="B18" s="11">
        <v>154162733.52</v>
      </c>
      <c r="C18" s="11">
        <v>970136955.55</v>
      </c>
      <c r="D18" s="11">
        <v>1124299689.07</v>
      </c>
      <c r="E18" s="11">
        <v>0</v>
      </c>
      <c r="F18" s="11">
        <v>351074793.45</v>
      </c>
      <c r="G18" s="11">
        <v>246957972.31</v>
      </c>
      <c r="H18" s="11">
        <v>31221429.06</v>
      </c>
      <c r="I18" s="11">
        <v>1753553883.89</v>
      </c>
    </row>
    <row r="19" spans="1:9" ht="12" customHeight="1">
      <c r="A19" s="12" t="s">
        <v>58</v>
      </c>
      <c r="B19" s="13">
        <v>1433166409.44</v>
      </c>
      <c r="C19" s="13">
        <v>8971182618.29</v>
      </c>
      <c r="D19" s="13">
        <v>10404349027.73</v>
      </c>
      <c r="E19" s="13">
        <v>0</v>
      </c>
      <c r="F19" s="13">
        <v>3273005236.69</v>
      </c>
      <c r="G19" s="13">
        <v>2732670111.62</v>
      </c>
      <c r="H19" s="13">
        <v>391976939.54</v>
      </c>
      <c r="I19" s="13">
        <v>16802001315.58</v>
      </c>
    </row>
    <row r="20" spans="1:9" ht="12" customHeight="1">
      <c r="A20" s="14" t="s">
        <v>395</v>
      </c>
      <c r="B20" s="15">
        <v>159919894.29</v>
      </c>
      <c r="C20" s="15">
        <v>982274256.2</v>
      </c>
      <c r="D20" s="15">
        <v>1142194150.49</v>
      </c>
      <c r="E20" s="15">
        <v>0</v>
      </c>
      <c r="F20" s="15">
        <v>354311370.76</v>
      </c>
      <c r="G20" s="15">
        <v>223228076.69</v>
      </c>
      <c r="H20" s="15">
        <v>718816.48</v>
      </c>
      <c r="I20" s="15">
        <v>1720452414.42</v>
      </c>
    </row>
    <row r="21" ht="12" customHeight="1">
      <c r="A21" s="3" t="str">
        <f>"FY "&amp;RIGHT(A6,4)+1</f>
        <v>FY 2013</v>
      </c>
    </row>
    <row r="22" spans="1:9" ht="12" customHeight="1">
      <c r="A22" s="2" t="str">
        <f>"Oct "&amp;RIGHT(A6,4)</f>
        <v>Oct 2012</v>
      </c>
      <c r="B22" s="11">
        <v>176985580.16</v>
      </c>
      <c r="C22" s="11">
        <v>1090223532.34</v>
      </c>
      <c r="D22" s="11">
        <v>1267209112.5</v>
      </c>
      <c r="E22" s="11">
        <v>0</v>
      </c>
      <c r="F22" s="11">
        <v>403846437.73</v>
      </c>
      <c r="G22" s="11">
        <v>236674844.45</v>
      </c>
      <c r="H22" s="11">
        <v>465486.39</v>
      </c>
      <c r="I22" s="11">
        <v>1908195881.07</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176985580.16</v>
      </c>
      <c r="C34" s="13">
        <v>1090223532.34</v>
      </c>
      <c r="D34" s="13">
        <v>1267209112.5</v>
      </c>
      <c r="E34" s="13">
        <v>0</v>
      </c>
      <c r="F34" s="13">
        <v>403846437.73</v>
      </c>
      <c r="G34" s="13">
        <v>236674844.45</v>
      </c>
      <c r="H34" s="13">
        <v>465486.39</v>
      </c>
      <c r="I34" s="13">
        <v>1908195881.07</v>
      </c>
    </row>
    <row r="35" spans="1:9" ht="12" customHeight="1">
      <c r="A35" s="14" t="str">
        <f>"Total "&amp;MID(A20,7,LEN(A20)-13)&amp;" Months"</f>
        <v>Total 1 Months</v>
      </c>
      <c r="B35" s="15">
        <v>176985580.16</v>
      </c>
      <c r="C35" s="15">
        <v>1090223532.34</v>
      </c>
      <c r="D35" s="15">
        <v>1267209112.5</v>
      </c>
      <c r="E35" s="15">
        <v>0</v>
      </c>
      <c r="F35" s="15">
        <v>403846437.73</v>
      </c>
      <c r="G35" s="15">
        <v>236674844.45</v>
      </c>
      <c r="H35" s="15">
        <v>465486.39</v>
      </c>
      <c r="I35" s="15">
        <v>1908195881.07</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F3:F4"/>
    <mergeCell ref="G3:G4"/>
    <mergeCell ref="H3:H4"/>
    <mergeCell ref="I3:I4"/>
    <mergeCell ref="B5:I5"/>
    <mergeCell ref="A36:H36"/>
    <mergeCell ref="A1:H1"/>
    <mergeCell ref="A2:H2"/>
    <mergeCell ref="A3:A4"/>
    <mergeCell ref="B3:D3"/>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41" t="s">
        <v>391</v>
      </c>
      <c r="B1" s="41"/>
      <c r="C1" s="41"/>
      <c r="D1" s="41"/>
      <c r="E1" s="41"/>
      <c r="F1" s="41"/>
      <c r="G1" s="41"/>
      <c r="H1" s="41"/>
      <c r="I1" s="2" t="s">
        <v>392</v>
      </c>
    </row>
    <row r="2" spans="1:9" ht="12" customHeight="1">
      <c r="A2" s="43" t="s">
        <v>241</v>
      </c>
      <c r="B2" s="43"/>
      <c r="C2" s="43"/>
      <c r="D2" s="43"/>
      <c r="E2" s="43"/>
      <c r="F2" s="43"/>
      <c r="G2" s="43"/>
      <c r="H2" s="43"/>
      <c r="I2" s="1"/>
    </row>
    <row r="3" spans="1:9" ht="24" customHeight="1">
      <c r="A3" s="45" t="s">
        <v>53</v>
      </c>
      <c r="B3" s="37" t="s">
        <v>141</v>
      </c>
      <c r="C3" s="37" t="s">
        <v>21</v>
      </c>
      <c r="D3" s="37" t="s">
        <v>142</v>
      </c>
      <c r="E3" s="37" t="s">
        <v>143</v>
      </c>
      <c r="F3" s="37" t="s">
        <v>144</v>
      </c>
      <c r="G3" s="37" t="s">
        <v>242</v>
      </c>
      <c r="H3" s="37" t="s">
        <v>243</v>
      </c>
      <c r="I3" s="39" t="s">
        <v>147</v>
      </c>
    </row>
    <row r="4" spans="1:9" ht="24" customHeight="1">
      <c r="A4" s="46"/>
      <c r="B4" s="38"/>
      <c r="C4" s="38"/>
      <c r="D4" s="38"/>
      <c r="E4" s="38"/>
      <c r="F4" s="38"/>
      <c r="G4" s="38"/>
      <c r="H4" s="38"/>
      <c r="I4" s="40"/>
    </row>
    <row r="5" spans="1:9" ht="12" customHeight="1">
      <c r="A5" s="1"/>
      <c r="B5" s="33" t="str">
        <f>REPT("-",90)&amp;" Dollars "&amp;REPT("-",94)</f>
        <v>------------------------------------------------------------------------------------------ Dollars ----------------------------------------------------------------------------------------------</v>
      </c>
      <c r="C5" s="33"/>
      <c r="D5" s="33"/>
      <c r="E5" s="33"/>
      <c r="F5" s="33"/>
      <c r="G5" s="33"/>
      <c r="H5" s="33"/>
      <c r="I5" s="33"/>
    </row>
    <row r="6" ht="12" customHeight="1">
      <c r="A6" s="3" t="s">
        <v>393</v>
      </c>
    </row>
    <row r="7" spans="1:9" ht="12" customHeight="1">
      <c r="A7" s="2" t="str">
        <f>"Oct "&amp;RIGHT(A6,4)-1</f>
        <v>Oct 2011</v>
      </c>
      <c r="B7" s="11">
        <v>1310900336.3925</v>
      </c>
      <c r="C7" s="11">
        <v>0</v>
      </c>
      <c r="D7" s="11">
        <v>354311370.76</v>
      </c>
      <c r="E7" s="11">
        <v>223397738.32</v>
      </c>
      <c r="F7" s="11">
        <v>768393.13</v>
      </c>
      <c r="G7" s="11" t="s">
        <v>394</v>
      </c>
      <c r="H7" s="11">
        <v>0</v>
      </c>
      <c r="I7" s="11">
        <v>1889377838.6025</v>
      </c>
    </row>
    <row r="8" spans="1:9" ht="12" customHeight="1">
      <c r="A8" s="2" t="str">
        <f>"Nov "&amp;RIGHT(A6,4)-1</f>
        <v>Nov 2011</v>
      </c>
      <c r="B8" s="11">
        <v>1169052123.605</v>
      </c>
      <c r="C8" s="11">
        <v>0</v>
      </c>
      <c r="D8" s="11">
        <v>332626604.5</v>
      </c>
      <c r="E8" s="11">
        <v>215566891.08</v>
      </c>
      <c r="F8" s="11">
        <v>307162.25</v>
      </c>
      <c r="G8" s="11" t="s">
        <v>394</v>
      </c>
      <c r="H8" s="11">
        <v>0</v>
      </c>
      <c r="I8" s="11">
        <v>1717552781.435</v>
      </c>
    </row>
    <row r="9" spans="1:9" ht="12" customHeight="1">
      <c r="A9" s="2" t="str">
        <f>"Dec "&amp;RIGHT(A6,4)-1</f>
        <v>Dec 2011</v>
      </c>
      <c r="B9" s="11">
        <v>950794619.4275</v>
      </c>
      <c r="C9" s="11">
        <v>0</v>
      </c>
      <c r="D9" s="11">
        <v>251466652.44</v>
      </c>
      <c r="E9" s="11">
        <v>254386264.9</v>
      </c>
      <c r="F9" s="11">
        <v>1924409.52</v>
      </c>
      <c r="G9" s="11">
        <v>25327249</v>
      </c>
      <c r="H9" s="11">
        <v>70648309</v>
      </c>
      <c r="I9" s="11">
        <v>1554547504.2875</v>
      </c>
    </row>
    <row r="10" spans="1:9" ht="12" customHeight="1">
      <c r="A10" s="2" t="str">
        <f>"Jan "&amp;RIGHT(A6,4)</f>
        <v>Jan 2012</v>
      </c>
      <c r="B10" s="11">
        <v>1225285841.3575</v>
      </c>
      <c r="C10" s="11">
        <v>0</v>
      </c>
      <c r="D10" s="11">
        <v>336839797.97</v>
      </c>
      <c r="E10" s="11">
        <v>221973054.94</v>
      </c>
      <c r="F10" s="11">
        <v>299913.71</v>
      </c>
      <c r="G10" s="11" t="s">
        <v>394</v>
      </c>
      <c r="H10" s="11">
        <v>0</v>
      </c>
      <c r="I10" s="11">
        <v>1784398607.9775</v>
      </c>
    </row>
    <row r="11" spans="1:9" ht="12" customHeight="1">
      <c r="A11" s="2" t="str">
        <f>"Feb "&amp;RIGHT(A6,4)</f>
        <v>Feb 2012</v>
      </c>
      <c r="B11" s="11">
        <v>1227754027.84</v>
      </c>
      <c r="C11" s="11">
        <v>0</v>
      </c>
      <c r="D11" s="11">
        <v>354025411.22</v>
      </c>
      <c r="E11" s="11">
        <v>225476145.53</v>
      </c>
      <c r="F11" s="11">
        <v>317269.12</v>
      </c>
      <c r="G11" s="11" t="s">
        <v>394</v>
      </c>
      <c r="H11" s="11">
        <v>0</v>
      </c>
      <c r="I11" s="11">
        <v>1807572853.71</v>
      </c>
    </row>
    <row r="12" spans="1:9" ht="12" customHeight="1">
      <c r="A12" s="2" t="str">
        <f>"Mar "&amp;RIGHT(A6,4)</f>
        <v>Mar 2012</v>
      </c>
      <c r="B12" s="11">
        <v>1211614763.125</v>
      </c>
      <c r="C12" s="11">
        <v>0</v>
      </c>
      <c r="D12" s="11">
        <v>358454661.86</v>
      </c>
      <c r="E12" s="11">
        <v>309217173.48</v>
      </c>
      <c r="F12" s="11">
        <v>2253296.44</v>
      </c>
      <c r="G12" s="11">
        <v>45574837</v>
      </c>
      <c r="H12" s="11">
        <v>28576894</v>
      </c>
      <c r="I12" s="11">
        <v>1955691625.905</v>
      </c>
    </row>
    <row r="13" spans="1:9" ht="12" customHeight="1">
      <c r="A13" s="2" t="str">
        <f>"Apr "&amp;RIGHT(A6,4)</f>
        <v>Apr 2012</v>
      </c>
      <c r="B13" s="11">
        <v>1060411008.6275</v>
      </c>
      <c r="C13" s="11">
        <v>0</v>
      </c>
      <c r="D13" s="11">
        <v>324787870.55</v>
      </c>
      <c r="E13" s="11">
        <v>226582031.64</v>
      </c>
      <c r="F13" s="11">
        <v>368268.46</v>
      </c>
      <c r="G13" s="11" t="s">
        <v>394</v>
      </c>
      <c r="H13" s="11">
        <v>0</v>
      </c>
      <c r="I13" s="11">
        <v>1612149179.2775</v>
      </c>
    </row>
    <row r="14" spans="1:9" ht="12" customHeight="1">
      <c r="A14" s="2" t="str">
        <f>"May "&amp;RIGHT(A6,4)</f>
        <v>May 2012</v>
      </c>
      <c r="B14" s="11">
        <v>1160602511.455</v>
      </c>
      <c r="C14" s="11">
        <v>0</v>
      </c>
      <c r="D14" s="11">
        <v>368577963.18</v>
      </c>
      <c r="E14" s="11">
        <v>239210034.63</v>
      </c>
      <c r="F14" s="11">
        <v>2437967.7</v>
      </c>
      <c r="G14" s="11" t="s">
        <v>394</v>
      </c>
      <c r="H14" s="11">
        <v>0</v>
      </c>
      <c r="I14" s="11">
        <v>1770828476.965</v>
      </c>
    </row>
    <row r="15" spans="1:9" ht="12" customHeight="1">
      <c r="A15" s="2" t="str">
        <f>"Jun "&amp;RIGHT(A6,4)</f>
        <v>Jun 2012</v>
      </c>
      <c r="B15" s="11">
        <v>257101546.96</v>
      </c>
      <c r="C15" s="11">
        <v>0</v>
      </c>
      <c r="D15" s="11">
        <v>80132418.64</v>
      </c>
      <c r="E15" s="11">
        <v>257763176.34</v>
      </c>
      <c r="F15" s="11">
        <v>132345545.23</v>
      </c>
      <c r="G15" s="11">
        <v>41941485</v>
      </c>
      <c r="H15" s="11">
        <v>27994929</v>
      </c>
      <c r="I15" s="11">
        <v>797279101.17</v>
      </c>
    </row>
    <row r="16" spans="1:9" ht="12" customHeight="1">
      <c r="A16" s="2" t="str">
        <f>"Jul "&amp;RIGHT(A6,4)</f>
        <v>Jul 2012</v>
      </c>
      <c r="B16" s="11">
        <v>114323625.97</v>
      </c>
      <c r="C16" s="11">
        <v>0</v>
      </c>
      <c r="D16" s="11">
        <v>17499853.47</v>
      </c>
      <c r="E16" s="11">
        <v>183494414.49</v>
      </c>
      <c r="F16" s="11">
        <v>161179248.23</v>
      </c>
      <c r="G16" s="11" t="s">
        <v>394</v>
      </c>
      <c r="H16" s="11">
        <v>0</v>
      </c>
      <c r="I16" s="11">
        <v>476497142.16</v>
      </c>
    </row>
    <row r="17" spans="1:9" ht="12" customHeight="1">
      <c r="A17" s="2" t="str">
        <f>"Aug "&amp;RIGHT(A6,4)</f>
        <v>Aug 2012</v>
      </c>
      <c r="B17" s="11">
        <v>606401573.275</v>
      </c>
      <c r="C17" s="11">
        <v>0</v>
      </c>
      <c r="D17" s="11">
        <v>143207838.65</v>
      </c>
      <c r="E17" s="11">
        <v>207580911.55</v>
      </c>
      <c r="F17" s="11">
        <v>59246347.4</v>
      </c>
      <c r="G17" s="11" t="s">
        <v>394</v>
      </c>
      <c r="H17" s="11">
        <v>0</v>
      </c>
      <c r="I17" s="11">
        <v>1016436670.875</v>
      </c>
    </row>
    <row r="18" spans="1:9" ht="12" customHeight="1">
      <c r="A18" s="2" t="str">
        <f>"Sep "&amp;RIGHT(A6,4)</f>
        <v>Sep 2012</v>
      </c>
      <c r="B18" s="11">
        <v>1267670889.9075</v>
      </c>
      <c r="C18" s="11">
        <v>0</v>
      </c>
      <c r="D18" s="11">
        <v>351074793.45</v>
      </c>
      <c r="E18" s="11">
        <v>274430444.42</v>
      </c>
      <c r="F18" s="11">
        <v>31366039.98</v>
      </c>
      <c r="G18" s="11">
        <v>59085307</v>
      </c>
      <c r="H18" s="11">
        <v>86681393</v>
      </c>
      <c r="I18" s="11">
        <v>2070308867.7575</v>
      </c>
    </row>
    <row r="19" spans="1:9" ht="12" customHeight="1">
      <c r="A19" s="12" t="s">
        <v>58</v>
      </c>
      <c r="B19" s="13">
        <v>11561912867.9425</v>
      </c>
      <c r="C19" s="13">
        <v>0</v>
      </c>
      <c r="D19" s="13">
        <v>3273005236.69</v>
      </c>
      <c r="E19" s="13">
        <v>2839078281.32</v>
      </c>
      <c r="F19" s="13">
        <v>392813861.17</v>
      </c>
      <c r="G19" s="13">
        <v>171928878</v>
      </c>
      <c r="H19" s="13">
        <v>213901525</v>
      </c>
      <c r="I19" s="13">
        <v>18452640650.1225</v>
      </c>
    </row>
    <row r="20" spans="1:9" ht="12" customHeight="1">
      <c r="A20" s="14" t="s">
        <v>395</v>
      </c>
      <c r="B20" s="15">
        <v>1310900336.3925</v>
      </c>
      <c r="C20" s="15">
        <v>0</v>
      </c>
      <c r="D20" s="15">
        <v>354311370.76</v>
      </c>
      <c r="E20" s="15">
        <v>223397738.32</v>
      </c>
      <c r="F20" s="15">
        <v>768393.13</v>
      </c>
      <c r="G20" s="15" t="s">
        <v>394</v>
      </c>
      <c r="H20" s="15">
        <v>0</v>
      </c>
      <c r="I20" s="15">
        <v>1889377838.6025</v>
      </c>
    </row>
    <row r="21" ht="12" customHeight="1">
      <c r="A21" s="3" t="str">
        <f>"FY "&amp;RIGHT(A6,4)+1</f>
        <v>FY 2013</v>
      </c>
    </row>
    <row r="22" spans="1:9" ht="12" customHeight="1">
      <c r="A22" s="2" t="str">
        <f>"Oct "&amp;RIGHT(A6,4)</f>
        <v>Oct 2012</v>
      </c>
      <c r="B22" s="11">
        <v>1418810433.4075</v>
      </c>
      <c r="C22" s="11">
        <v>0</v>
      </c>
      <c r="D22" s="11">
        <v>403846437.73</v>
      </c>
      <c r="E22" s="11">
        <v>236831424.05</v>
      </c>
      <c r="F22" s="11">
        <v>516052.91</v>
      </c>
      <c r="G22" s="11" t="s">
        <v>394</v>
      </c>
      <c r="H22" s="11" t="s">
        <v>394</v>
      </c>
      <c r="I22" s="11">
        <v>2060004348.0975</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1418810433.4075</v>
      </c>
      <c r="C34" s="13">
        <v>0</v>
      </c>
      <c r="D34" s="13">
        <v>403846437.73</v>
      </c>
      <c r="E34" s="13">
        <v>236831424.05</v>
      </c>
      <c r="F34" s="13">
        <v>516052.91</v>
      </c>
      <c r="G34" s="13" t="s">
        <v>394</v>
      </c>
      <c r="H34" s="13" t="s">
        <v>394</v>
      </c>
      <c r="I34" s="13">
        <v>2060004348.0975</v>
      </c>
    </row>
    <row r="35" spans="1:9" ht="12" customHeight="1">
      <c r="A35" s="14" t="str">
        <f>"Total "&amp;MID(A20,7,LEN(A20)-13)&amp;" Months"</f>
        <v>Total 1 Months</v>
      </c>
      <c r="B35" s="15">
        <v>1418810433.4075</v>
      </c>
      <c r="C35" s="15">
        <v>0</v>
      </c>
      <c r="D35" s="15">
        <v>403846437.73</v>
      </c>
      <c r="E35" s="15">
        <v>236831424.05</v>
      </c>
      <c r="F35" s="15">
        <v>516052.91</v>
      </c>
      <c r="G35" s="15" t="s">
        <v>394</v>
      </c>
      <c r="H35" s="15" t="s">
        <v>394</v>
      </c>
      <c r="I35" s="15">
        <v>2060004348.0975</v>
      </c>
    </row>
    <row r="36" spans="1:8" ht="12" customHeight="1">
      <c r="A36" s="33"/>
      <c r="B36" s="33"/>
      <c r="C36" s="33"/>
      <c r="D36" s="33"/>
      <c r="E36" s="33"/>
      <c r="F36" s="33"/>
      <c r="G36" s="33"/>
      <c r="H36" s="33"/>
    </row>
    <row r="37" spans="1:9" ht="106.5" customHeight="1">
      <c r="A37" s="51" t="s">
        <v>0</v>
      </c>
      <c r="B37" s="51"/>
      <c r="C37" s="51"/>
      <c r="D37" s="51"/>
      <c r="E37" s="51"/>
      <c r="F37" s="51"/>
      <c r="G37" s="51"/>
      <c r="H37" s="51"/>
      <c r="I37" s="55"/>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H36"/>
    <mergeCell ref="A37:I37"/>
    <mergeCell ref="A1:H1"/>
    <mergeCell ref="A2:H2"/>
    <mergeCell ref="A3:A4"/>
    <mergeCell ref="B3:B4"/>
    <mergeCell ref="C3:C4"/>
    <mergeCell ref="D3:D4"/>
    <mergeCell ref="E3:E4"/>
    <mergeCell ref="F3:F4"/>
    <mergeCell ref="G3:G4"/>
    <mergeCell ref="H3:H4"/>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1" t="s">
        <v>391</v>
      </c>
      <c r="B1" s="41"/>
      <c r="C1" s="41"/>
      <c r="D1" s="41"/>
      <c r="E1" s="41"/>
      <c r="F1" s="41"/>
      <c r="G1" s="41"/>
      <c r="H1" s="41"/>
      <c r="I1" s="41"/>
      <c r="J1" s="41"/>
      <c r="K1" s="2" t="s">
        <v>392</v>
      </c>
    </row>
    <row r="2" spans="1:11" ht="12" customHeight="1">
      <c r="A2" s="43" t="s">
        <v>148</v>
      </c>
      <c r="B2" s="43"/>
      <c r="C2" s="43"/>
      <c r="D2" s="43"/>
      <c r="E2" s="43"/>
      <c r="F2" s="43"/>
      <c r="G2" s="43"/>
      <c r="H2" s="43"/>
      <c r="I2" s="43"/>
      <c r="J2" s="43"/>
      <c r="K2" s="1"/>
    </row>
    <row r="3" spans="1:11" ht="24" customHeight="1">
      <c r="A3" s="45" t="s">
        <v>53</v>
      </c>
      <c r="B3" s="47" t="s">
        <v>149</v>
      </c>
      <c r="C3" s="53"/>
      <c r="D3" s="48"/>
      <c r="E3" s="47" t="s">
        <v>77</v>
      </c>
      <c r="F3" s="53"/>
      <c r="G3" s="48"/>
      <c r="H3" s="47" t="s">
        <v>150</v>
      </c>
      <c r="I3" s="53"/>
      <c r="J3" s="48"/>
      <c r="K3" s="39" t="s">
        <v>151</v>
      </c>
    </row>
    <row r="4" spans="1:11" ht="24" customHeight="1">
      <c r="A4" s="46"/>
      <c r="B4" s="10" t="s">
        <v>82</v>
      </c>
      <c r="C4" s="10" t="s">
        <v>84</v>
      </c>
      <c r="D4" s="10" t="s">
        <v>58</v>
      </c>
      <c r="E4" s="10" t="s">
        <v>82</v>
      </c>
      <c r="F4" s="10" t="s">
        <v>84</v>
      </c>
      <c r="G4" s="10" t="s">
        <v>58</v>
      </c>
      <c r="H4" s="10" t="s">
        <v>82</v>
      </c>
      <c r="I4" s="10" t="s">
        <v>84</v>
      </c>
      <c r="J4" s="10" t="s">
        <v>58</v>
      </c>
      <c r="K4" s="40"/>
    </row>
    <row r="5" spans="1:11" ht="12" customHeight="1">
      <c r="A5" s="1"/>
      <c r="B5" s="33" t="str">
        <f>REPT("-",113)&amp;" Number "&amp;REPT("-",119)</f>
        <v>----------------------------------------------------------------------------------------------------------------- Number -----------------------------------------------------------------------------------------------------------------------</v>
      </c>
      <c r="C5" s="33"/>
      <c r="D5" s="33"/>
      <c r="E5" s="33"/>
      <c r="F5" s="33"/>
      <c r="G5" s="33"/>
      <c r="H5" s="33"/>
      <c r="I5" s="33"/>
      <c r="J5" s="33"/>
      <c r="K5" s="33"/>
    </row>
    <row r="6" ht="12" customHeight="1">
      <c r="A6" s="3" t="s">
        <v>393</v>
      </c>
    </row>
    <row r="7" spans="1:11" ht="12" customHeight="1">
      <c r="A7" s="2" t="str">
        <f>"Oct "&amp;RIGHT(A6,4)-1</f>
        <v>Oct 2011</v>
      </c>
      <c r="B7" s="11">
        <v>400686</v>
      </c>
      <c r="C7" s="11">
        <v>4971296</v>
      </c>
      <c r="D7" s="11">
        <v>5371982</v>
      </c>
      <c r="E7" s="11">
        <v>48920</v>
      </c>
      <c r="F7" s="11">
        <v>339702</v>
      </c>
      <c r="G7" s="11">
        <v>388622</v>
      </c>
      <c r="H7" s="11">
        <v>114</v>
      </c>
      <c r="I7" s="11">
        <v>103304</v>
      </c>
      <c r="J7" s="11">
        <v>103418</v>
      </c>
      <c r="K7" s="11">
        <v>5864022</v>
      </c>
    </row>
    <row r="8" spans="1:11" ht="12" customHeight="1">
      <c r="A8" s="2" t="str">
        <f>"Nov "&amp;RIGHT(A6,4)-1</f>
        <v>Nov 2011</v>
      </c>
      <c r="B8" s="11">
        <v>384593</v>
      </c>
      <c r="C8" s="11">
        <v>4532734</v>
      </c>
      <c r="D8" s="11">
        <v>4917327</v>
      </c>
      <c r="E8" s="11">
        <v>44685</v>
      </c>
      <c r="F8" s="11">
        <v>295147</v>
      </c>
      <c r="G8" s="11">
        <v>339832</v>
      </c>
      <c r="H8" s="11">
        <v>96</v>
      </c>
      <c r="I8" s="11">
        <v>62302</v>
      </c>
      <c r="J8" s="11">
        <v>62398</v>
      </c>
      <c r="K8" s="11">
        <v>5319557</v>
      </c>
    </row>
    <row r="9" spans="1:11" ht="12" customHeight="1">
      <c r="A9" s="2" t="str">
        <f>"Dec "&amp;RIGHT(A6,4)-1</f>
        <v>Dec 2011</v>
      </c>
      <c r="B9" s="11">
        <v>316833</v>
      </c>
      <c r="C9" s="11">
        <v>3577943</v>
      </c>
      <c r="D9" s="11">
        <v>3894776</v>
      </c>
      <c r="E9" s="11">
        <v>33374</v>
      </c>
      <c r="F9" s="11">
        <v>277605</v>
      </c>
      <c r="G9" s="11">
        <v>310979</v>
      </c>
      <c r="H9" s="11">
        <v>87</v>
      </c>
      <c r="I9" s="11">
        <v>40369</v>
      </c>
      <c r="J9" s="11">
        <v>40456</v>
      </c>
      <c r="K9" s="11">
        <v>4246211</v>
      </c>
    </row>
    <row r="10" spans="1:11" ht="12" customHeight="1">
      <c r="A10" s="2" t="str">
        <f>"Jan "&amp;RIGHT(A6,4)</f>
        <v>Jan 2012</v>
      </c>
      <c r="B10" s="11">
        <v>406932</v>
      </c>
      <c r="C10" s="11">
        <v>4936749</v>
      </c>
      <c r="D10" s="11">
        <v>5343681</v>
      </c>
      <c r="E10" s="11">
        <v>41864</v>
      </c>
      <c r="F10" s="11">
        <v>319473</v>
      </c>
      <c r="G10" s="11">
        <v>361337</v>
      </c>
      <c r="H10" s="11">
        <v>108</v>
      </c>
      <c r="I10" s="11">
        <v>82412</v>
      </c>
      <c r="J10" s="11">
        <v>82520</v>
      </c>
      <c r="K10" s="11">
        <v>5787538</v>
      </c>
    </row>
    <row r="11" spans="1:11" ht="12" customHeight="1">
      <c r="A11" s="2" t="str">
        <f>"Feb "&amp;RIGHT(A6,4)</f>
        <v>Feb 2012</v>
      </c>
      <c r="B11" s="11">
        <v>414122</v>
      </c>
      <c r="C11" s="11">
        <v>4728194</v>
      </c>
      <c r="D11" s="11">
        <v>5142316</v>
      </c>
      <c r="E11" s="11">
        <v>33544</v>
      </c>
      <c r="F11" s="11">
        <v>293277</v>
      </c>
      <c r="G11" s="11">
        <v>326821</v>
      </c>
      <c r="H11" s="11">
        <v>109</v>
      </c>
      <c r="I11" s="11">
        <v>91350</v>
      </c>
      <c r="J11" s="11">
        <v>91459</v>
      </c>
      <c r="K11" s="11">
        <v>5560596</v>
      </c>
    </row>
    <row r="12" spans="1:11" ht="12" customHeight="1">
      <c r="A12" s="2" t="str">
        <f>"Mar "&amp;RIGHT(A6,4)</f>
        <v>Mar 2012</v>
      </c>
      <c r="B12" s="11">
        <v>417378</v>
      </c>
      <c r="C12" s="11">
        <v>4760254</v>
      </c>
      <c r="D12" s="11">
        <v>5177632</v>
      </c>
      <c r="E12" s="11">
        <v>40824</v>
      </c>
      <c r="F12" s="11">
        <v>306837</v>
      </c>
      <c r="G12" s="11">
        <v>347661</v>
      </c>
      <c r="H12" s="11">
        <v>80</v>
      </c>
      <c r="I12" s="11">
        <v>78811</v>
      </c>
      <c r="J12" s="11">
        <v>78891</v>
      </c>
      <c r="K12" s="11">
        <v>5604184</v>
      </c>
    </row>
    <row r="13" spans="1:11" ht="12" customHeight="1">
      <c r="A13" s="2" t="str">
        <f>"Apr "&amp;RIGHT(A6,4)</f>
        <v>Apr 2012</v>
      </c>
      <c r="B13" s="11">
        <v>382604</v>
      </c>
      <c r="C13" s="11">
        <v>4168755</v>
      </c>
      <c r="D13" s="11">
        <v>4551359</v>
      </c>
      <c r="E13" s="11">
        <v>32276</v>
      </c>
      <c r="F13" s="11">
        <v>312123</v>
      </c>
      <c r="G13" s="11">
        <v>344399</v>
      </c>
      <c r="H13" s="11">
        <v>104</v>
      </c>
      <c r="I13" s="11">
        <v>77264</v>
      </c>
      <c r="J13" s="11">
        <v>77368</v>
      </c>
      <c r="K13" s="11">
        <v>4973126</v>
      </c>
    </row>
    <row r="14" spans="1:11" ht="12" customHeight="1">
      <c r="A14" s="2" t="str">
        <f>"May "&amp;RIGHT(A6,4)</f>
        <v>May 2012</v>
      </c>
      <c r="B14" s="11">
        <v>423082</v>
      </c>
      <c r="C14" s="11">
        <v>4786529</v>
      </c>
      <c r="D14" s="11">
        <v>5209611</v>
      </c>
      <c r="E14" s="11">
        <v>40909</v>
      </c>
      <c r="F14" s="11">
        <v>351873</v>
      </c>
      <c r="G14" s="11">
        <v>392782</v>
      </c>
      <c r="H14" s="11">
        <v>2177</v>
      </c>
      <c r="I14" s="11">
        <v>122721</v>
      </c>
      <c r="J14" s="11">
        <v>124898</v>
      </c>
      <c r="K14" s="11">
        <v>5727291</v>
      </c>
    </row>
    <row r="15" spans="1:11" ht="12" customHeight="1">
      <c r="A15" s="2" t="str">
        <f>"Jun "&amp;RIGHT(A6,4)</f>
        <v>Jun 2012</v>
      </c>
      <c r="B15" s="11">
        <v>89448</v>
      </c>
      <c r="C15" s="11">
        <v>1036486</v>
      </c>
      <c r="D15" s="11">
        <v>1125934</v>
      </c>
      <c r="E15" s="11">
        <v>75297</v>
      </c>
      <c r="F15" s="11">
        <v>308920</v>
      </c>
      <c r="G15" s="11">
        <v>384217</v>
      </c>
      <c r="H15" s="11">
        <v>108731</v>
      </c>
      <c r="I15" s="11">
        <v>1893289</v>
      </c>
      <c r="J15" s="11">
        <v>2002020</v>
      </c>
      <c r="K15" s="11">
        <v>3512171</v>
      </c>
    </row>
    <row r="16" spans="1:11" ht="12" customHeight="1">
      <c r="A16" s="2" t="str">
        <f>"Jul "&amp;RIGHT(A6,4)</f>
        <v>Jul 2012</v>
      </c>
      <c r="B16" s="11">
        <v>18408</v>
      </c>
      <c r="C16" s="11">
        <v>443170</v>
      </c>
      <c r="D16" s="11">
        <v>461578</v>
      </c>
      <c r="E16" s="11">
        <v>119446</v>
      </c>
      <c r="F16" s="11">
        <v>424368</v>
      </c>
      <c r="G16" s="11">
        <v>543814</v>
      </c>
      <c r="H16" s="11">
        <v>470567</v>
      </c>
      <c r="I16" s="11">
        <v>3837196</v>
      </c>
      <c r="J16" s="11">
        <v>4307763</v>
      </c>
      <c r="K16" s="11">
        <v>5313155</v>
      </c>
    </row>
    <row r="17" spans="1:11" ht="12" customHeight="1">
      <c r="A17" s="2" t="str">
        <f>"Aug "&amp;RIGHT(A6,4)</f>
        <v>Aug 2012</v>
      </c>
      <c r="B17" s="11">
        <v>83222</v>
      </c>
      <c r="C17" s="11">
        <v>1012951</v>
      </c>
      <c r="D17" s="11">
        <v>1096173</v>
      </c>
      <c r="E17" s="11">
        <v>64237</v>
      </c>
      <c r="F17" s="11">
        <v>361675</v>
      </c>
      <c r="G17" s="11">
        <v>425912</v>
      </c>
      <c r="H17" s="11">
        <v>156421</v>
      </c>
      <c r="I17" s="11">
        <v>1493345</v>
      </c>
      <c r="J17" s="11">
        <v>1649766</v>
      </c>
      <c r="K17" s="11">
        <v>3171851</v>
      </c>
    </row>
    <row r="18" spans="1:11" ht="12" customHeight="1">
      <c r="A18" s="2" t="str">
        <f>"Sep "&amp;RIGHT(A6,4)</f>
        <v>Sep 2012</v>
      </c>
      <c r="B18" s="11">
        <v>329519</v>
      </c>
      <c r="C18" s="11">
        <v>4341470</v>
      </c>
      <c r="D18" s="11">
        <v>4670989</v>
      </c>
      <c r="E18" s="11">
        <v>33250</v>
      </c>
      <c r="F18" s="11">
        <v>370357</v>
      </c>
      <c r="G18" s="11">
        <v>403607</v>
      </c>
      <c r="H18" s="11">
        <v>1257</v>
      </c>
      <c r="I18" s="11">
        <v>344253</v>
      </c>
      <c r="J18" s="11">
        <v>345510</v>
      </c>
      <c r="K18" s="11">
        <v>5420106</v>
      </c>
    </row>
    <row r="19" spans="1:11" ht="12" customHeight="1">
      <c r="A19" s="12" t="s">
        <v>58</v>
      </c>
      <c r="B19" s="13">
        <v>3666827</v>
      </c>
      <c r="C19" s="13">
        <v>43296531</v>
      </c>
      <c r="D19" s="13">
        <v>46963358</v>
      </c>
      <c r="E19" s="13">
        <v>608626</v>
      </c>
      <c r="F19" s="13">
        <v>3961357</v>
      </c>
      <c r="G19" s="13">
        <v>4569983</v>
      </c>
      <c r="H19" s="13">
        <v>739851</v>
      </c>
      <c r="I19" s="13">
        <v>8226616</v>
      </c>
      <c r="J19" s="13">
        <v>8966467</v>
      </c>
      <c r="K19" s="13">
        <v>60499808</v>
      </c>
    </row>
    <row r="20" spans="1:11" ht="12" customHeight="1">
      <c r="A20" s="14" t="s">
        <v>395</v>
      </c>
      <c r="B20" s="15">
        <v>400686</v>
      </c>
      <c r="C20" s="15">
        <v>4971296</v>
      </c>
      <c r="D20" s="15">
        <v>5371982</v>
      </c>
      <c r="E20" s="15">
        <v>48920</v>
      </c>
      <c r="F20" s="15">
        <v>339702</v>
      </c>
      <c r="G20" s="15">
        <v>388622</v>
      </c>
      <c r="H20" s="15">
        <v>114</v>
      </c>
      <c r="I20" s="15">
        <v>103304</v>
      </c>
      <c r="J20" s="15">
        <v>103418</v>
      </c>
      <c r="K20" s="15">
        <v>5864022</v>
      </c>
    </row>
    <row r="21" ht="12" customHeight="1">
      <c r="A21" s="3" t="str">
        <f>"FY "&amp;RIGHT(A6,4)+1</f>
        <v>FY 2013</v>
      </c>
    </row>
    <row r="22" spans="1:11" ht="12" customHeight="1">
      <c r="A22" s="2" t="str">
        <f>"Oct "&amp;RIGHT(A6,4)</f>
        <v>Oct 2012</v>
      </c>
      <c r="B22" s="11">
        <v>384889</v>
      </c>
      <c r="C22" s="11">
        <v>4829811</v>
      </c>
      <c r="D22" s="11">
        <v>5214700</v>
      </c>
      <c r="E22" s="11">
        <v>2389</v>
      </c>
      <c r="F22" s="11">
        <v>401799</v>
      </c>
      <c r="G22" s="11">
        <v>404188</v>
      </c>
      <c r="H22" s="11">
        <v>616</v>
      </c>
      <c r="I22" s="11">
        <v>133340</v>
      </c>
      <c r="J22" s="11">
        <v>133956</v>
      </c>
      <c r="K22" s="11">
        <v>5752844</v>
      </c>
    </row>
    <row r="23" spans="1:11" ht="12"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row>
    <row r="34" spans="1:11" ht="12" customHeight="1">
      <c r="A34" s="12" t="s">
        <v>58</v>
      </c>
      <c r="B34" s="13">
        <v>384889</v>
      </c>
      <c r="C34" s="13">
        <v>4829811</v>
      </c>
      <c r="D34" s="13">
        <v>5214700</v>
      </c>
      <c r="E34" s="13">
        <v>2389</v>
      </c>
      <c r="F34" s="13">
        <v>401799</v>
      </c>
      <c r="G34" s="13">
        <v>404188</v>
      </c>
      <c r="H34" s="13">
        <v>616</v>
      </c>
      <c r="I34" s="13">
        <v>133340</v>
      </c>
      <c r="J34" s="13">
        <v>133956</v>
      </c>
      <c r="K34" s="13">
        <v>5752844</v>
      </c>
    </row>
    <row r="35" spans="1:11" ht="12" customHeight="1">
      <c r="A35" s="14" t="str">
        <f>"Total "&amp;MID(A20,7,LEN(A20)-13)&amp;" Months"</f>
        <v>Total 1 Months</v>
      </c>
      <c r="B35" s="15">
        <v>384889</v>
      </c>
      <c r="C35" s="15">
        <v>4829811</v>
      </c>
      <c r="D35" s="15">
        <v>5214700</v>
      </c>
      <c r="E35" s="15">
        <v>2389</v>
      </c>
      <c r="F35" s="15">
        <v>401799</v>
      </c>
      <c r="G35" s="15">
        <v>404188</v>
      </c>
      <c r="H35" s="15">
        <v>616</v>
      </c>
      <c r="I35" s="15">
        <v>133340</v>
      </c>
      <c r="J35" s="15">
        <v>133956</v>
      </c>
      <c r="K35" s="15">
        <v>5752844</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152</v>
      </c>
      <c r="B2" s="43"/>
      <c r="C2" s="43"/>
      <c r="D2" s="43"/>
      <c r="E2" s="43"/>
      <c r="F2" s="43"/>
      <c r="G2" s="43"/>
      <c r="H2" s="43"/>
      <c r="I2" s="1"/>
    </row>
    <row r="3" spans="1:9" ht="24" customHeight="1">
      <c r="A3" s="45" t="s">
        <v>53</v>
      </c>
      <c r="B3" s="47" t="s">
        <v>153</v>
      </c>
      <c r="C3" s="53"/>
      <c r="D3" s="48"/>
      <c r="E3" s="47" t="s">
        <v>154</v>
      </c>
      <c r="F3" s="53"/>
      <c r="G3" s="48"/>
      <c r="H3" s="47" t="s">
        <v>155</v>
      </c>
      <c r="I3" s="53"/>
    </row>
    <row r="4" spans="1:9" ht="24" customHeight="1">
      <c r="A4" s="46"/>
      <c r="B4" s="10" t="s">
        <v>82</v>
      </c>
      <c r="C4" s="10" t="s">
        <v>84</v>
      </c>
      <c r="D4" s="10" t="s">
        <v>58</v>
      </c>
      <c r="E4" s="10" t="s">
        <v>244</v>
      </c>
      <c r="F4" s="10" t="s">
        <v>84</v>
      </c>
      <c r="G4" s="10" t="s">
        <v>230</v>
      </c>
      <c r="H4" s="10" t="s">
        <v>245</v>
      </c>
      <c r="I4" s="9" t="s">
        <v>84</v>
      </c>
    </row>
    <row r="5" spans="1:9" ht="12" customHeight="1">
      <c r="A5" s="1"/>
      <c r="B5" s="33" t="str">
        <f>REPT("-",29)&amp;" Number "&amp;REPT("-",28)&amp;"   "&amp;REPT("-",30)&amp;" Dollars "&amp;REPT("-",28)&amp;"   "&amp;REPT("-",19)&amp;" Cents "&amp;REPT("-",21)</f>
        <v>----------------------------- Number ----------------------------   ------------------------------ Dollars ----------------------------   ------------------- Cents ---------------------</v>
      </c>
      <c r="C5" s="33"/>
      <c r="D5" s="33"/>
      <c r="E5" s="33"/>
      <c r="F5" s="33"/>
      <c r="G5" s="33"/>
      <c r="H5" s="33"/>
      <c r="I5" s="33"/>
    </row>
    <row r="6" ht="12" customHeight="1">
      <c r="A6" s="3" t="s">
        <v>393</v>
      </c>
    </row>
    <row r="7" spans="1:9" ht="12" customHeight="1">
      <c r="A7" s="2" t="str">
        <f>"Oct "&amp;RIGHT(A6,4)-1</f>
        <v>Oct 2011</v>
      </c>
      <c r="B7" s="11">
        <v>449720</v>
      </c>
      <c r="C7" s="11">
        <v>5414302</v>
      </c>
      <c r="D7" s="11">
        <v>5864022</v>
      </c>
      <c r="E7" s="11">
        <v>96689.8</v>
      </c>
      <c r="F7" s="11">
        <v>1109931.91</v>
      </c>
      <c r="G7" s="11">
        <v>1206621.71</v>
      </c>
      <c r="H7" s="16">
        <v>21.5</v>
      </c>
      <c r="I7" s="16">
        <v>20.5</v>
      </c>
    </row>
    <row r="8" spans="1:9" ht="12" customHeight="1">
      <c r="A8" s="2" t="str">
        <f>"Nov "&amp;RIGHT(A6,4)-1</f>
        <v>Nov 2011</v>
      </c>
      <c r="B8" s="11">
        <v>429374</v>
      </c>
      <c r="C8" s="11">
        <v>4890183</v>
      </c>
      <c r="D8" s="11">
        <v>5319557</v>
      </c>
      <c r="E8" s="11">
        <v>92315.41</v>
      </c>
      <c r="F8" s="11">
        <v>1002487.515</v>
      </c>
      <c r="G8" s="11">
        <v>1094802.925</v>
      </c>
      <c r="H8" s="16">
        <v>21.5</v>
      </c>
      <c r="I8" s="16">
        <v>20.5</v>
      </c>
    </row>
    <row r="9" spans="1:9" ht="12" customHeight="1">
      <c r="A9" s="2" t="str">
        <f>"Dec "&amp;RIGHT(A6,4)-1</f>
        <v>Dec 2011</v>
      </c>
      <c r="B9" s="11">
        <v>350294</v>
      </c>
      <c r="C9" s="11">
        <v>3895917</v>
      </c>
      <c r="D9" s="11">
        <v>4246211</v>
      </c>
      <c r="E9" s="11">
        <v>75313.21</v>
      </c>
      <c r="F9" s="11">
        <v>798662.985</v>
      </c>
      <c r="G9" s="11">
        <v>873976.195</v>
      </c>
      <c r="H9" s="16">
        <v>21.5</v>
      </c>
      <c r="I9" s="16">
        <v>20.5</v>
      </c>
    </row>
    <row r="10" spans="1:9" ht="12" customHeight="1">
      <c r="A10" s="2" t="str">
        <f>"Jan "&amp;RIGHT(A6,4)</f>
        <v>Jan 2012</v>
      </c>
      <c r="B10" s="11">
        <v>448904</v>
      </c>
      <c r="C10" s="11">
        <v>5338634</v>
      </c>
      <c r="D10" s="11">
        <v>5787538</v>
      </c>
      <c r="E10" s="11">
        <v>96514.36</v>
      </c>
      <c r="F10" s="11">
        <v>1094419.97</v>
      </c>
      <c r="G10" s="11">
        <v>1190934.33</v>
      </c>
      <c r="H10" s="16">
        <v>21.5</v>
      </c>
      <c r="I10" s="16">
        <v>20.5</v>
      </c>
    </row>
    <row r="11" spans="1:9" ht="12" customHeight="1">
      <c r="A11" s="2" t="str">
        <f>"Feb "&amp;RIGHT(A6,4)</f>
        <v>Feb 2012</v>
      </c>
      <c r="B11" s="11">
        <v>447775</v>
      </c>
      <c r="C11" s="11">
        <v>5112821</v>
      </c>
      <c r="D11" s="11">
        <v>5560596</v>
      </c>
      <c r="E11" s="11">
        <v>96271.625</v>
      </c>
      <c r="F11" s="11">
        <v>1048128.305</v>
      </c>
      <c r="G11" s="11">
        <v>1144399.93</v>
      </c>
      <c r="H11" s="16">
        <v>21.5</v>
      </c>
      <c r="I11" s="16">
        <v>20.5</v>
      </c>
    </row>
    <row r="12" spans="1:9" ht="12" customHeight="1">
      <c r="A12" s="2" t="str">
        <f>"Mar "&amp;RIGHT(A6,4)</f>
        <v>Mar 2012</v>
      </c>
      <c r="B12" s="11">
        <v>458282</v>
      </c>
      <c r="C12" s="11">
        <v>5145902</v>
      </c>
      <c r="D12" s="11">
        <v>5604184</v>
      </c>
      <c r="E12" s="11">
        <v>98530.63</v>
      </c>
      <c r="F12" s="11">
        <v>1054909.91</v>
      </c>
      <c r="G12" s="11">
        <v>1153440.54</v>
      </c>
      <c r="H12" s="16">
        <v>21.5</v>
      </c>
      <c r="I12" s="16">
        <v>20.5</v>
      </c>
    </row>
    <row r="13" spans="1:9" ht="12" customHeight="1">
      <c r="A13" s="2" t="str">
        <f>"Apr "&amp;RIGHT(A6,4)</f>
        <v>Apr 2012</v>
      </c>
      <c r="B13" s="11">
        <v>414984</v>
      </c>
      <c r="C13" s="11">
        <v>4558142</v>
      </c>
      <c r="D13" s="11">
        <v>4973126</v>
      </c>
      <c r="E13" s="11">
        <v>89221.56</v>
      </c>
      <c r="F13" s="11">
        <v>934419.11</v>
      </c>
      <c r="G13" s="11">
        <v>1023640.67</v>
      </c>
      <c r="H13" s="16">
        <v>21.5</v>
      </c>
      <c r="I13" s="16">
        <v>20.5</v>
      </c>
    </row>
    <row r="14" spans="1:9" ht="12" customHeight="1">
      <c r="A14" s="2" t="str">
        <f>"May "&amp;RIGHT(A6,4)</f>
        <v>May 2012</v>
      </c>
      <c r="B14" s="11">
        <v>466168</v>
      </c>
      <c r="C14" s="11">
        <v>5261123</v>
      </c>
      <c r="D14" s="11">
        <v>5727291</v>
      </c>
      <c r="E14" s="11">
        <v>100226.12</v>
      </c>
      <c r="F14" s="11">
        <v>1078530.215</v>
      </c>
      <c r="G14" s="11">
        <v>1178756.335</v>
      </c>
      <c r="H14" s="16">
        <v>21.5</v>
      </c>
      <c r="I14" s="16">
        <v>20.5</v>
      </c>
    </row>
    <row r="15" spans="1:9" ht="12" customHeight="1">
      <c r="A15" s="2" t="str">
        <f>"Jun "&amp;RIGHT(A6,4)</f>
        <v>Jun 2012</v>
      </c>
      <c r="B15" s="11">
        <v>273476</v>
      </c>
      <c r="C15" s="11">
        <v>3238695</v>
      </c>
      <c r="D15" s="11">
        <v>3512171</v>
      </c>
      <c r="E15" s="11">
        <v>58797.34</v>
      </c>
      <c r="F15" s="11">
        <v>663932.475</v>
      </c>
      <c r="G15" s="11">
        <v>722729.815</v>
      </c>
      <c r="H15" s="16">
        <v>21.5</v>
      </c>
      <c r="I15" s="16">
        <v>20.5</v>
      </c>
    </row>
    <row r="16" spans="1:9" ht="12" customHeight="1">
      <c r="A16" s="2" t="str">
        <f>"Jul "&amp;RIGHT(A6,4)</f>
        <v>Jul 2012</v>
      </c>
      <c r="B16" s="11">
        <v>608421</v>
      </c>
      <c r="C16" s="11">
        <v>4704734</v>
      </c>
      <c r="D16" s="11">
        <v>5313155</v>
      </c>
      <c r="E16" s="11">
        <v>123205.2525</v>
      </c>
      <c r="F16" s="11">
        <v>905661.295</v>
      </c>
      <c r="G16" s="11">
        <v>1028866.5475</v>
      </c>
      <c r="H16" s="16">
        <v>20.25</v>
      </c>
      <c r="I16" s="16">
        <v>19.25</v>
      </c>
    </row>
    <row r="17" spans="1:9" ht="12" customHeight="1">
      <c r="A17" s="2" t="str">
        <f>"Aug "&amp;RIGHT(A6,4)</f>
        <v>Aug 2012</v>
      </c>
      <c r="B17" s="11">
        <v>303880</v>
      </c>
      <c r="C17" s="11">
        <v>2867971</v>
      </c>
      <c r="D17" s="11">
        <v>3171851</v>
      </c>
      <c r="E17" s="11">
        <v>61535.7</v>
      </c>
      <c r="F17" s="11">
        <v>552084.4175</v>
      </c>
      <c r="G17" s="11">
        <v>613620.1175</v>
      </c>
      <c r="H17" s="16">
        <v>20.25</v>
      </c>
      <c r="I17" s="16">
        <v>19.25</v>
      </c>
    </row>
    <row r="18" spans="1:9" ht="12" customHeight="1">
      <c r="A18" s="2" t="str">
        <f>"Sep "&amp;RIGHT(A6,4)</f>
        <v>Sep 2012</v>
      </c>
      <c r="B18" s="11">
        <v>364026</v>
      </c>
      <c r="C18" s="11">
        <v>5056080</v>
      </c>
      <c r="D18" s="11">
        <v>5420106</v>
      </c>
      <c r="E18" s="11">
        <v>73715.265</v>
      </c>
      <c r="F18" s="11">
        <v>973295.4</v>
      </c>
      <c r="G18" s="11">
        <v>1047010.665</v>
      </c>
      <c r="H18" s="16">
        <v>20.25</v>
      </c>
      <c r="I18" s="16">
        <v>19.25</v>
      </c>
    </row>
    <row r="19" spans="1:9" ht="12" customHeight="1">
      <c r="A19" s="12" t="s">
        <v>58</v>
      </c>
      <c r="B19" s="13">
        <v>5015304</v>
      </c>
      <c r="C19" s="13">
        <v>55484504</v>
      </c>
      <c r="D19" s="13">
        <v>60499808</v>
      </c>
      <c r="E19" s="13">
        <v>1062336.2725</v>
      </c>
      <c r="F19" s="13">
        <v>11216463.5075</v>
      </c>
      <c r="G19" s="13">
        <v>12278799.78</v>
      </c>
      <c r="H19" s="17">
        <v>21.1819</v>
      </c>
      <c r="I19" s="17">
        <v>20.2155</v>
      </c>
    </row>
    <row r="20" spans="1:9" ht="12" customHeight="1">
      <c r="A20" s="14" t="s">
        <v>395</v>
      </c>
      <c r="B20" s="15">
        <v>449720</v>
      </c>
      <c r="C20" s="15">
        <v>5414302</v>
      </c>
      <c r="D20" s="15">
        <v>5864022</v>
      </c>
      <c r="E20" s="15">
        <v>96689.8</v>
      </c>
      <c r="F20" s="15">
        <v>1109931.91</v>
      </c>
      <c r="G20" s="15">
        <v>1206621.71</v>
      </c>
      <c r="H20" s="18">
        <v>21.5</v>
      </c>
      <c r="I20" s="18">
        <v>20.5</v>
      </c>
    </row>
    <row r="21" ht="12" customHeight="1">
      <c r="A21" s="3" t="str">
        <f>"FY "&amp;RIGHT(A6,4)+1</f>
        <v>FY 2013</v>
      </c>
    </row>
    <row r="22" spans="1:9" ht="12" customHeight="1">
      <c r="A22" s="2" t="str">
        <f>"Oct "&amp;RIGHT(A6,4)</f>
        <v>Oct 2012</v>
      </c>
      <c r="B22" s="11">
        <v>387894</v>
      </c>
      <c r="C22" s="11">
        <v>5364950</v>
      </c>
      <c r="D22" s="11">
        <v>5752844</v>
      </c>
      <c r="E22" s="11">
        <v>78548.535</v>
      </c>
      <c r="F22" s="11">
        <v>1032752.875</v>
      </c>
      <c r="G22" s="11">
        <v>1111301.41</v>
      </c>
      <c r="H22" s="16">
        <v>20.25</v>
      </c>
      <c r="I22" s="16">
        <v>19.25</v>
      </c>
    </row>
    <row r="23" spans="1:9" ht="12" customHeight="1">
      <c r="A23" s="2" t="str">
        <f>"Nov "&amp;RIGHT(A6,4)</f>
        <v>Nov 2012</v>
      </c>
      <c r="B23" s="11" t="s">
        <v>394</v>
      </c>
      <c r="C23" s="11" t="s">
        <v>394</v>
      </c>
      <c r="D23" s="11" t="s">
        <v>394</v>
      </c>
      <c r="E23" s="11" t="s">
        <v>394</v>
      </c>
      <c r="F23" s="11" t="s">
        <v>394</v>
      </c>
      <c r="G23" s="11" t="s">
        <v>394</v>
      </c>
      <c r="H23" s="16" t="s">
        <v>394</v>
      </c>
      <c r="I23" s="16" t="s">
        <v>394</v>
      </c>
    </row>
    <row r="24" spans="1:9" ht="12" customHeight="1">
      <c r="A24" s="2" t="str">
        <f>"Dec "&amp;RIGHT(A6,4)</f>
        <v>Dec 2012</v>
      </c>
      <c r="B24" s="11" t="s">
        <v>394</v>
      </c>
      <c r="C24" s="11" t="s">
        <v>394</v>
      </c>
      <c r="D24" s="11" t="s">
        <v>394</v>
      </c>
      <c r="E24" s="11" t="s">
        <v>394</v>
      </c>
      <c r="F24" s="11" t="s">
        <v>394</v>
      </c>
      <c r="G24" s="11" t="s">
        <v>394</v>
      </c>
      <c r="H24" s="16" t="s">
        <v>394</v>
      </c>
      <c r="I24" s="16" t="s">
        <v>394</v>
      </c>
    </row>
    <row r="25" spans="1:9" ht="12" customHeight="1">
      <c r="A25" s="2" t="str">
        <f>"Jan "&amp;RIGHT(A6,4)+1</f>
        <v>Jan 2013</v>
      </c>
      <c r="B25" s="11" t="s">
        <v>394</v>
      </c>
      <c r="C25" s="11" t="s">
        <v>394</v>
      </c>
      <c r="D25" s="11" t="s">
        <v>394</v>
      </c>
      <c r="E25" s="11" t="s">
        <v>394</v>
      </c>
      <c r="F25" s="11" t="s">
        <v>394</v>
      </c>
      <c r="G25" s="11" t="s">
        <v>394</v>
      </c>
      <c r="H25" s="16" t="s">
        <v>394</v>
      </c>
      <c r="I25" s="16" t="s">
        <v>394</v>
      </c>
    </row>
    <row r="26" spans="1:9" ht="12" customHeight="1">
      <c r="A26" s="2" t="str">
        <f>"Feb "&amp;RIGHT(A6,4)+1</f>
        <v>Feb 2013</v>
      </c>
      <c r="B26" s="11" t="s">
        <v>394</v>
      </c>
      <c r="C26" s="11" t="s">
        <v>394</v>
      </c>
      <c r="D26" s="11" t="s">
        <v>394</v>
      </c>
      <c r="E26" s="11" t="s">
        <v>394</v>
      </c>
      <c r="F26" s="11" t="s">
        <v>394</v>
      </c>
      <c r="G26" s="11" t="s">
        <v>394</v>
      </c>
      <c r="H26" s="16" t="s">
        <v>394</v>
      </c>
      <c r="I26" s="16" t="s">
        <v>394</v>
      </c>
    </row>
    <row r="27" spans="1:9" ht="12" customHeight="1">
      <c r="A27" s="2" t="str">
        <f>"Mar "&amp;RIGHT(A6,4)+1</f>
        <v>Mar 2013</v>
      </c>
      <c r="B27" s="11" t="s">
        <v>394</v>
      </c>
      <c r="C27" s="11" t="s">
        <v>394</v>
      </c>
      <c r="D27" s="11" t="s">
        <v>394</v>
      </c>
      <c r="E27" s="11" t="s">
        <v>394</v>
      </c>
      <c r="F27" s="11" t="s">
        <v>394</v>
      </c>
      <c r="G27" s="11" t="s">
        <v>394</v>
      </c>
      <c r="H27" s="16" t="s">
        <v>394</v>
      </c>
      <c r="I27" s="16" t="s">
        <v>394</v>
      </c>
    </row>
    <row r="28" spans="1:9" ht="12" customHeight="1">
      <c r="A28" s="2" t="str">
        <f>"Apr "&amp;RIGHT(A6,4)+1</f>
        <v>Apr 2013</v>
      </c>
      <c r="B28" s="11" t="s">
        <v>394</v>
      </c>
      <c r="C28" s="11" t="s">
        <v>394</v>
      </c>
      <c r="D28" s="11" t="s">
        <v>394</v>
      </c>
      <c r="E28" s="11" t="s">
        <v>394</v>
      </c>
      <c r="F28" s="11" t="s">
        <v>394</v>
      </c>
      <c r="G28" s="11" t="s">
        <v>394</v>
      </c>
      <c r="H28" s="16" t="s">
        <v>394</v>
      </c>
      <c r="I28" s="16" t="s">
        <v>394</v>
      </c>
    </row>
    <row r="29" spans="1:9" ht="12" customHeight="1">
      <c r="A29" s="2" t="str">
        <f>"May "&amp;RIGHT(A6,4)+1</f>
        <v>May 2013</v>
      </c>
      <c r="B29" s="11" t="s">
        <v>394</v>
      </c>
      <c r="C29" s="11" t="s">
        <v>394</v>
      </c>
      <c r="D29" s="11" t="s">
        <v>394</v>
      </c>
      <c r="E29" s="11" t="s">
        <v>394</v>
      </c>
      <c r="F29" s="11" t="s">
        <v>394</v>
      </c>
      <c r="G29" s="11" t="s">
        <v>394</v>
      </c>
      <c r="H29" s="16" t="s">
        <v>394</v>
      </c>
      <c r="I29" s="16" t="s">
        <v>394</v>
      </c>
    </row>
    <row r="30" spans="1:9" ht="12" customHeight="1">
      <c r="A30" s="2" t="str">
        <f>"Jun "&amp;RIGHT(A6,4)+1</f>
        <v>Jun 2013</v>
      </c>
      <c r="B30" s="11" t="s">
        <v>394</v>
      </c>
      <c r="C30" s="11" t="s">
        <v>394</v>
      </c>
      <c r="D30" s="11" t="s">
        <v>394</v>
      </c>
      <c r="E30" s="11" t="s">
        <v>394</v>
      </c>
      <c r="F30" s="11" t="s">
        <v>394</v>
      </c>
      <c r="G30" s="11" t="s">
        <v>394</v>
      </c>
      <c r="H30" s="16" t="s">
        <v>394</v>
      </c>
      <c r="I30" s="16" t="s">
        <v>394</v>
      </c>
    </row>
    <row r="31" spans="1:9" ht="12" customHeight="1">
      <c r="A31" s="2" t="str">
        <f>"Jul "&amp;RIGHT(A6,4)+1</f>
        <v>Jul 2013</v>
      </c>
      <c r="B31" s="11" t="s">
        <v>394</v>
      </c>
      <c r="C31" s="11" t="s">
        <v>394</v>
      </c>
      <c r="D31" s="11" t="s">
        <v>394</v>
      </c>
      <c r="E31" s="11" t="s">
        <v>394</v>
      </c>
      <c r="F31" s="11" t="s">
        <v>394</v>
      </c>
      <c r="G31" s="11" t="s">
        <v>394</v>
      </c>
      <c r="H31" s="16" t="s">
        <v>394</v>
      </c>
      <c r="I31" s="16" t="s">
        <v>394</v>
      </c>
    </row>
    <row r="32" spans="1:9" ht="12" customHeight="1">
      <c r="A32" s="2" t="str">
        <f>"Aug "&amp;RIGHT(A6,4)+1</f>
        <v>Aug 2013</v>
      </c>
      <c r="B32" s="11" t="s">
        <v>394</v>
      </c>
      <c r="C32" s="11" t="s">
        <v>394</v>
      </c>
      <c r="D32" s="11" t="s">
        <v>394</v>
      </c>
      <c r="E32" s="11" t="s">
        <v>394</v>
      </c>
      <c r="F32" s="11" t="s">
        <v>394</v>
      </c>
      <c r="G32" s="11" t="s">
        <v>394</v>
      </c>
      <c r="H32" s="16" t="s">
        <v>394</v>
      </c>
      <c r="I32" s="16" t="s">
        <v>394</v>
      </c>
    </row>
    <row r="33" spans="1:9" ht="12" customHeight="1">
      <c r="A33" s="2" t="str">
        <f>"Sep "&amp;RIGHT(A6,4)+1</f>
        <v>Sep 2013</v>
      </c>
      <c r="B33" s="11" t="s">
        <v>394</v>
      </c>
      <c r="C33" s="11" t="s">
        <v>394</v>
      </c>
      <c r="D33" s="11" t="s">
        <v>394</v>
      </c>
      <c r="E33" s="11" t="s">
        <v>394</v>
      </c>
      <c r="F33" s="11" t="s">
        <v>394</v>
      </c>
      <c r="G33" s="11" t="s">
        <v>394</v>
      </c>
      <c r="H33" s="16" t="s">
        <v>394</v>
      </c>
      <c r="I33" s="16" t="s">
        <v>394</v>
      </c>
    </row>
    <row r="34" spans="1:9" ht="12" customHeight="1">
      <c r="A34" s="12" t="s">
        <v>58</v>
      </c>
      <c r="B34" s="13">
        <v>387894</v>
      </c>
      <c r="C34" s="13">
        <v>5364950</v>
      </c>
      <c r="D34" s="13">
        <v>5752844</v>
      </c>
      <c r="E34" s="13">
        <v>78548.535</v>
      </c>
      <c r="F34" s="13">
        <v>1032752.875</v>
      </c>
      <c r="G34" s="13">
        <v>1111301.41</v>
      </c>
      <c r="H34" s="17">
        <v>20.25</v>
      </c>
      <c r="I34" s="17">
        <v>19.25</v>
      </c>
    </row>
    <row r="35" spans="1:9" ht="12" customHeight="1">
      <c r="A35" s="14" t="str">
        <f>"Total "&amp;MID(A20,7,LEN(A20)-13)&amp;" Months"</f>
        <v>Total 1 Months</v>
      </c>
      <c r="B35" s="15">
        <v>387894</v>
      </c>
      <c r="C35" s="15">
        <v>5364950</v>
      </c>
      <c r="D35" s="15">
        <v>5752844</v>
      </c>
      <c r="E35" s="15">
        <v>78548.535</v>
      </c>
      <c r="F35" s="15">
        <v>1032752.875</v>
      </c>
      <c r="G35" s="15">
        <v>1111301.41</v>
      </c>
      <c r="H35" s="18">
        <v>20.25</v>
      </c>
      <c r="I35" s="18">
        <v>19.25</v>
      </c>
    </row>
    <row r="36" spans="1:9" ht="12" customHeight="1">
      <c r="A36" s="33"/>
      <c r="B36" s="33"/>
      <c r="C36" s="33"/>
      <c r="D36" s="33"/>
      <c r="E36" s="33"/>
      <c r="F36" s="33"/>
      <c r="G36" s="33"/>
      <c r="H36" s="33"/>
      <c r="I36" s="33"/>
    </row>
    <row r="37" spans="1:9" ht="69.75" customHeight="1">
      <c r="A37" s="51" t="s">
        <v>156</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A37" sqref="A37:K41"/>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41" t="s">
        <v>391</v>
      </c>
      <c r="B1" s="41"/>
      <c r="C1" s="41"/>
      <c r="D1" s="41"/>
      <c r="E1" s="41"/>
      <c r="F1" s="41"/>
      <c r="G1" s="41"/>
      <c r="H1" s="41"/>
      <c r="I1" s="41"/>
      <c r="J1" s="41"/>
      <c r="K1" s="2" t="s">
        <v>392</v>
      </c>
    </row>
    <row r="2" spans="1:11" ht="12" customHeight="1">
      <c r="A2" s="43" t="s">
        <v>157</v>
      </c>
      <c r="B2" s="43"/>
      <c r="C2" s="43"/>
      <c r="D2" s="43"/>
      <c r="E2" s="43"/>
      <c r="F2" s="43"/>
      <c r="G2" s="43"/>
      <c r="H2" s="43"/>
      <c r="I2" s="43"/>
      <c r="J2" s="43"/>
      <c r="K2" s="1"/>
    </row>
    <row r="3" spans="1:11" ht="24" customHeight="1">
      <c r="A3" s="45" t="s">
        <v>53</v>
      </c>
      <c r="B3" s="47" t="s">
        <v>206</v>
      </c>
      <c r="C3" s="53"/>
      <c r="D3" s="53"/>
      <c r="E3" s="48"/>
      <c r="F3" s="47" t="s">
        <v>158</v>
      </c>
      <c r="G3" s="53"/>
      <c r="H3" s="53"/>
      <c r="I3" s="48"/>
      <c r="J3" s="47" t="s">
        <v>159</v>
      </c>
      <c r="K3" s="53"/>
    </row>
    <row r="4" spans="1:11" ht="45" customHeight="1">
      <c r="A4" s="46"/>
      <c r="B4" s="10" t="s">
        <v>160</v>
      </c>
      <c r="C4" s="10" t="s">
        <v>161</v>
      </c>
      <c r="D4" s="10" t="s">
        <v>162</v>
      </c>
      <c r="E4" s="10" t="s">
        <v>58</v>
      </c>
      <c r="F4" s="10" t="s">
        <v>399</v>
      </c>
      <c r="G4" s="10" t="s">
        <v>397</v>
      </c>
      <c r="H4" s="10" t="s">
        <v>400</v>
      </c>
      <c r="I4" s="10" t="s">
        <v>366</v>
      </c>
      <c r="J4" s="63" t="s">
        <v>401</v>
      </c>
      <c r="K4" s="9" t="s">
        <v>398</v>
      </c>
    </row>
    <row r="5" spans="1:11" ht="12" customHeight="1">
      <c r="A5" s="1"/>
      <c r="B5" s="33" t="str">
        <f>REPT("-",42)&amp;" Number "&amp;REPT("-",39)&amp;"   "&amp;REPT("-",52)&amp;" Dollars "&amp;REPT("-",58)</f>
        <v>------------------------------------------ Number ---------------------------------------   ---------------------------------------------------- Dollars ----------------------------------------------------------</v>
      </c>
      <c r="C5" s="33"/>
      <c r="D5" s="33"/>
      <c r="E5" s="33"/>
      <c r="F5" s="33"/>
      <c r="G5" s="33"/>
      <c r="H5" s="33"/>
      <c r="I5" s="33"/>
      <c r="J5" s="33"/>
      <c r="K5" s="33"/>
    </row>
    <row r="6" ht="12" customHeight="1">
      <c r="A6" s="3" t="s">
        <v>393</v>
      </c>
    </row>
    <row r="7" spans="1:11" ht="12" customHeight="1">
      <c r="A7" s="2" t="str">
        <f>"Oct "&amp;RIGHT(A6,4)-1</f>
        <v>Oct 2011</v>
      </c>
      <c r="B7" s="11">
        <v>2110939</v>
      </c>
      <c r="C7" s="11">
        <v>2099027</v>
      </c>
      <c r="D7" s="11">
        <v>4823490</v>
      </c>
      <c r="E7" s="11">
        <v>9033456</v>
      </c>
      <c r="F7" s="11">
        <v>399117939</v>
      </c>
      <c r="G7" s="11" t="s">
        <v>394</v>
      </c>
      <c r="H7" s="11" t="s">
        <v>394</v>
      </c>
      <c r="I7" s="11">
        <v>460309343</v>
      </c>
      <c r="J7" s="16">
        <v>44.1822</v>
      </c>
      <c r="K7" s="16" t="s">
        <v>394</v>
      </c>
    </row>
    <row r="8" spans="1:11" ht="12" customHeight="1">
      <c r="A8" s="2" t="str">
        <f>"Nov "&amp;RIGHT(A6,4)-1</f>
        <v>Nov 2011</v>
      </c>
      <c r="B8" s="11">
        <v>2094728</v>
      </c>
      <c r="C8" s="11">
        <v>2085605</v>
      </c>
      <c r="D8" s="11">
        <v>4779448</v>
      </c>
      <c r="E8" s="11">
        <v>8959781</v>
      </c>
      <c r="F8" s="11">
        <v>416524701</v>
      </c>
      <c r="G8" s="11" t="s">
        <v>394</v>
      </c>
      <c r="H8" s="11" t="s">
        <v>394</v>
      </c>
      <c r="I8" s="11">
        <v>497239815</v>
      </c>
      <c r="J8" s="16">
        <v>46.4883</v>
      </c>
      <c r="K8" s="16" t="s">
        <v>394</v>
      </c>
    </row>
    <row r="9" spans="1:11" ht="12" customHeight="1">
      <c r="A9" s="2" t="str">
        <f>"Dec "&amp;RIGHT(A6,4)-1</f>
        <v>Dec 2011</v>
      </c>
      <c r="B9" s="11">
        <v>2070271</v>
      </c>
      <c r="C9" s="11">
        <v>2063835</v>
      </c>
      <c r="D9" s="11">
        <v>4731068</v>
      </c>
      <c r="E9" s="11">
        <v>8865174</v>
      </c>
      <c r="F9" s="11">
        <v>410821197</v>
      </c>
      <c r="G9" s="11" t="s">
        <v>394</v>
      </c>
      <c r="H9" s="11" t="s">
        <v>394</v>
      </c>
      <c r="I9" s="11">
        <v>537239057</v>
      </c>
      <c r="J9" s="16">
        <v>46.341</v>
      </c>
      <c r="K9" s="16" t="s">
        <v>394</v>
      </c>
    </row>
    <row r="10" spans="1:11" ht="12" customHeight="1">
      <c r="A10" s="2" t="str">
        <f>"Jan "&amp;RIGHT(A6,4)</f>
        <v>Jan 2012</v>
      </c>
      <c r="B10" s="11">
        <v>2096237</v>
      </c>
      <c r="C10" s="11">
        <v>2077044</v>
      </c>
      <c r="D10" s="11">
        <v>4758314</v>
      </c>
      <c r="E10" s="11">
        <v>8931595</v>
      </c>
      <c r="F10" s="11">
        <v>409808992</v>
      </c>
      <c r="G10" s="11" t="s">
        <v>394</v>
      </c>
      <c r="H10" s="11" t="s">
        <v>394</v>
      </c>
      <c r="I10" s="11">
        <v>549340370</v>
      </c>
      <c r="J10" s="16">
        <v>45.8831</v>
      </c>
      <c r="K10" s="16" t="s">
        <v>394</v>
      </c>
    </row>
    <row r="11" spans="1:11" ht="12" customHeight="1">
      <c r="A11" s="2" t="str">
        <f>"Feb "&amp;RIGHT(A6,4)</f>
        <v>Feb 2012</v>
      </c>
      <c r="B11" s="11">
        <v>2080390</v>
      </c>
      <c r="C11" s="11">
        <v>2062758</v>
      </c>
      <c r="D11" s="11">
        <v>4699756</v>
      </c>
      <c r="E11" s="11">
        <v>8842904</v>
      </c>
      <c r="F11" s="11">
        <v>385093495</v>
      </c>
      <c r="G11" s="11" t="s">
        <v>394</v>
      </c>
      <c r="H11" s="11" t="s">
        <v>394</v>
      </c>
      <c r="I11" s="11">
        <v>541084876</v>
      </c>
      <c r="J11" s="16">
        <v>43.5483</v>
      </c>
      <c r="K11" s="16" t="s">
        <v>394</v>
      </c>
    </row>
    <row r="12" spans="1:11" ht="12" customHeight="1">
      <c r="A12" s="2" t="str">
        <f>"Mar "&amp;RIGHT(A6,4)</f>
        <v>Mar 2012</v>
      </c>
      <c r="B12" s="11">
        <v>2090831</v>
      </c>
      <c r="C12" s="11">
        <v>2068090</v>
      </c>
      <c r="D12" s="11">
        <v>4723175</v>
      </c>
      <c r="E12" s="11">
        <v>8882096</v>
      </c>
      <c r="F12" s="11">
        <v>394530863</v>
      </c>
      <c r="G12" s="11" t="s">
        <v>394</v>
      </c>
      <c r="H12" s="11" t="s">
        <v>394</v>
      </c>
      <c r="I12" s="11">
        <v>541818346</v>
      </c>
      <c r="J12" s="16">
        <v>44.4187</v>
      </c>
      <c r="K12" s="16" t="s">
        <v>394</v>
      </c>
    </row>
    <row r="13" spans="1:11" ht="12" customHeight="1">
      <c r="A13" s="2" t="str">
        <f>"Apr "&amp;RIGHT(A6,4)</f>
        <v>Apr 2012</v>
      </c>
      <c r="B13" s="11">
        <v>2085643</v>
      </c>
      <c r="C13" s="11">
        <v>2061125</v>
      </c>
      <c r="D13" s="11">
        <v>4710382</v>
      </c>
      <c r="E13" s="11">
        <v>8857150</v>
      </c>
      <c r="F13" s="11">
        <v>411869149</v>
      </c>
      <c r="G13" s="11" t="s">
        <v>394</v>
      </c>
      <c r="H13" s="11" t="s">
        <v>394</v>
      </c>
      <c r="I13" s="11">
        <v>556531336</v>
      </c>
      <c r="J13" s="16">
        <v>46.5013</v>
      </c>
      <c r="K13" s="16" t="s">
        <v>394</v>
      </c>
    </row>
    <row r="14" spans="1:11" ht="12" customHeight="1">
      <c r="A14" s="2" t="str">
        <f>"May "&amp;RIGHT(A6,4)</f>
        <v>May 2012</v>
      </c>
      <c r="B14" s="11">
        <v>2105375</v>
      </c>
      <c r="C14" s="11">
        <v>2069626</v>
      </c>
      <c r="D14" s="11">
        <v>4745587</v>
      </c>
      <c r="E14" s="11">
        <v>8920588</v>
      </c>
      <c r="F14" s="11">
        <v>398444001</v>
      </c>
      <c r="G14" s="11" t="s">
        <v>394</v>
      </c>
      <c r="H14" s="11" t="s">
        <v>394</v>
      </c>
      <c r="I14" s="11">
        <v>559613938</v>
      </c>
      <c r="J14" s="16">
        <v>44.6657</v>
      </c>
      <c r="K14" s="16" t="s">
        <v>394</v>
      </c>
    </row>
    <row r="15" spans="1:11" ht="12" customHeight="1">
      <c r="A15" s="2" t="str">
        <f>"Jun "&amp;RIGHT(A6,4)</f>
        <v>Jun 2012</v>
      </c>
      <c r="B15" s="11">
        <v>2098522</v>
      </c>
      <c r="C15" s="11">
        <v>2057977</v>
      </c>
      <c r="D15" s="11">
        <v>4739825</v>
      </c>
      <c r="E15" s="11">
        <v>8896324</v>
      </c>
      <c r="F15" s="11">
        <v>404872851</v>
      </c>
      <c r="G15" s="11" t="s">
        <v>394</v>
      </c>
      <c r="H15" s="11" t="s">
        <v>394</v>
      </c>
      <c r="I15" s="11">
        <v>576761847</v>
      </c>
      <c r="J15" s="16">
        <v>45.5101</v>
      </c>
      <c r="K15" s="16" t="s">
        <v>394</v>
      </c>
    </row>
    <row r="16" spans="1:11" ht="12" customHeight="1">
      <c r="A16" s="2" t="str">
        <f>"Jul "&amp;RIGHT(A6,4)</f>
        <v>Jul 2012</v>
      </c>
      <c r="B16" s="11">
        <v>2092363</v>
      </c>
      <c r="C16" s="11">
        <v>2050857</v>
      </c>
      <c r="D16" s="11">
        <v>4734964</v>
      </c>
      <c r="E16" s="11">
        <v>8878184</v>
      </c>
      <c r="F16" s="11">
        <v>397047516</v>
      </c>
      <c r="G16" s="11" t="s">
        <v>394</v>
      </c>
      <c r="H16" s="11" t="s">
        <v>394</v>
      </c>
      <c r="I16" s="11">
        <v>542714793</v>
      </c>
      <c r="J16" s="16">
        <v>44.7217</v>
      </c>
      <c r="K16" s="16" t="s">
        <v>394</v>
      </c>
    </row>
    <row r="17" spans="1:11" ht="12" customHeight="1">
      <c r="A17" s="2" t="str">
        <f>"Aug "&amp;RIGHT(A6,4)</f>
        <v>Aug 2012</v>
      </c>
      <c r="B17" s="11">
        <v>2115572</v>
      </c>
      <c r="C17" s="11">
        <v>2070132</v>
      </c>
      <c r="D17" s="11">
        <v>4780789</v>
      </c>
      <c r="E17" s="11">
        <v>8966493</v>
      </c>
      <c r="F17" s="11">
        <v>389987745</v>
      </c>
      <c r="G17" s="11" t="s">
        <v>394</v>
      </c>
      <c r="H17" s="11" t="s">
        <v>394</v>
      </c>
      <c r="I17" s="11">
        <v>561355034</v>
      </c>
      <c r="J17" s="16">
        <v>43.4939</v>
      </c>
      <c r="K17" s="16" t="s">
        <v>394</v>
      </c>
    </row>
    <row r="18" spans="1:11" ht="12" customHeight="1">
      <c r="A18" s="2" t="str">
        <f>"Sep "&amp;RIGHT(A6,4)</f>
        <v>Sep 2012</v>
      </c>
      <c r="B18" s="11">
        <v>2082387</v>
      </c>
      <c r="C18" s="11">
        <v>2052256</v>
      </c>
      <c r="D18" s="11">
        <v>4722267</v>
      </c>
      <c r="E18" s="11">
        <v>8856910</v>
      </c>
      <c r="F18" s="11">
        <v>396659494</v>
      </c>
      <c r="G18" s="11" t="s">
        <v>394</v>
      </c>
      <c r="H18" s="11">
        <v>93900000</v>
      </c>
      <c r="I18" s="11">
        <v>926650293</v>
      </c>
      <c r="J18" s="16">
        <v>44.7853</v>
      </c>
      <c r="K18" s="16" t="s">
        <v>394</v>
      </c>
    </row>
    <row r="19" spans="1:11" ht="12" customHeight="1">
      <c r="A19" s="12" t="s">
        <v>58</v>
      </c>
      <c r="B19" s="13">
        <v>2093604.8333</v>
      </c>
      <c r="C19" s="13">
        <v>2068194.3333</v>
      </c>
      <c r="D19" s="13">
        <v>4745755.4167</v>
      </c>
      <c r="E19" s="13">
        <v>8907554.5833</v>
      </c>
      <c r="F19" s="13">
        <v>4814777943</v>
      </c>
      <c r="G19" s="13">
        <v>1941981105</v>
      </c>
      <c r="H19" s="13">
        <v>93900000</v>
      </c>
      <c r="I19" s="13">
        <v>6850659048</v>
      </c>
      <c r="J19" s="17">
        <v>45.044</v>
      </c>
      <c r="K19" s="17">
        <v>18.1679</v>
      </c>
    </row>
    <row r="20" spans="1:11" ht="12" customHeight="1">
      <c r="A20" s="14" t="s">
        <v>395</v>
      </c>
      <c r="B20" s="15">
        <v>2110939</v>
      </c>
      <c r="C20" s="15">
        <v>2099027</v>
      </c>
      <c r="D20" s="15">
        <v>4823490</v>
      </c>
      <c r="E20" s="15">
        <v>9033456</v>
      </c>
      <c r="F20" s="15">
        <v>399117939</v>
      </c>
      <c r="G20" s="15">
        <v>61191404</v>
      </c>
      <c r="H20" s="15" t="s">
        <v>394</v>
      </c>
      <c r="I20" s="15">
        <v>460309343</v>
      </c>
      <c r="J20" s="18">
        <v>44.1822</v>
      </c>
      <c r="K20" s="18">
        <v>6.7739</v>
      </c>
    </row>
    <row r="21" ht="12" customHeight="1">
      <c r="A21" s="3" t="str">
        <f>"FY "&amp;RIGHT(A6,4)+1</f>
        <v>FY 2013</v>
      </c>
    </row>
    <row r="22" spans="1:11" ht="12" customHeight="1">
      <c r="A22" s="2" t="str">
        <f>"Oct "&amp;RIGHT(A6,4)</f>
        <v>Oct 2012</v>
      </c>
      <c r="B22" s="11">
        <v>2094621.1667</v>
      </c>
      <c r="C22" s="11">
        <v>2067549.1666</v>
      </c>
      <c r="D22" s="11">
        <v>4731806.3333</v>
      </c>
      <c r="E22" s="11">
        <v>8893976.6666</v>
      </c>
      <c r="F22" s="11">
        <v>403860048.75</v>
      </c>
      <c r="G22" s="11" t="s">
        <v>394</v>
      </c>
      <c r="H22" s="11" t="s">
        <v>394</v>
      </c>
      <c r="I22" s="11">
        <v>590393734.75</v>
      </c>
      <c r="J22" s="16">
        <v>45.4083</v>
      </c>
      <c r="K22" s="16" t="s">
        <v>394</v>
      </c>
    </row>
    <row r="23" spans="1:11" ht="12" customHeight="1">
      <c r="A23" s="2" t="str">
        <f>"Nov "&amp;RIGHT(A6,4)</f>
        <v>Nov 2012</v>
      </c>
      <c r="B23" s="11" t="s">
        <v>394</v>
      </c>
      <c r="C23" s="11" t="s">
        <v>394</v>
      </c>
      <c r="D23" s="11" t="s">
        <v>394</v>
      </c>
      <c r="E23" s="11" t="s">
        <v>394</v>
      </c>
      <c r="F23" s="11" t="s">
        <v>394</v>
      </c>
      <c r="G23" s="11" t="s">
        <v>394</v>
      </c>
      <c r="H23" s="11" t="s">
        <v>394</v>
      </c>
      <c r="I23" s="11" t="s">
        <v>394</v>
      </c>
      <c r="J23" s="16" t="s">
        <v>394</v>
      </c>
      <c r="K23" s="16"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6" t="s">
        <v>394</v>
      </c>
      <c r="K24" s="16"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6" t="s">
        <v>394</v>
      </c>
      <c r="K25" s="16"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6" t="s">
        <v>394</v>
      </c>
      <c r="K26" s="16"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6" t="s">
        <v>394</v>
      </c>
      <c r="K27" s="16"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6" t="s">
        <v>394</v>
      </c>
      <c r="K28" s="16"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6" t="s">
        <v>394</v>
      </c>
      <c r="K29" s="16"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6" t="s">
        <v>394</v>
      </c>
      <c r="K30" s="16"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6" t="s">
        <v>394</v>
      </c>
      <c r="K31" s="16"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6" t="s">
        <v>394</v>
      </c>
      <c r="K32" s="16"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6" t="s">
        <v>394</v>
      </c>
      <c r="K33" s="16" t="s">
        <v>394</v>
      </c>
    </row>
    <row r="34" spans="1:11" ht="12" customHeight="1">
      <c r="A34" s="12" t="s">
        <v>58</v>
      </c>
      <c r="B34" s="13">
        <v>2094621.1667</v>
      </c>
      <c r="C34" s="13">
        <v>2067549.1666</v>
      </c>
      <c r="D34" s="13">
        <v>4731806.3333</v>
      </c>
      <c r="E34" s="13">
        <v>8893976.6666</v>
      </c>
      <c r="F34" s="13">
        <v>403860048.75</v>
      </c>
      <c r="G34" s="13">
        <v>186533686</v>
      </c>
      <c r="H34" s="13" t="s">
        <v>394</v>
      </c>
      <c r="I34" s="13">
        <v>590393734.75</v>
      </c>
      <c r="J34" s="17">
        <v>45.4083</v>
      </c>
      <c r="K34" s="17">
        <v>20.973</v>
      </c>
    </row>
    <row r="35" spans="1:11" ht="12" customHeight="1">
      <c r="A35" s="14" t="str">
        <f>"Total "&amp;MID(A20,7,LEN(A20)-13)&amp;" Months"</f>
        <v>Total 1 Months</v>
      </c>
      <c r="B35" s="15">
        <v>2094621.1667</v>
      </c>
      <c r="C35" s="15">
        <v>2067549.1666</v>
      </c>
      <c r="D35" s="15">
        <v>4731806.3333</v>
      </c>
      <c r="E35" s="15">
        <v>8893976.6666</v>
      </c>
      <c r="F35" s="15">
        <v>403860048.75</v>
      </c>
      <c r="G35" s="15">
        <v>186533686</v>
      </c>
      <c r="H35" s="15" t="s">
        <v>394</v>
      </c>
      <c r="I35" s="15">
        <v>590393734.75</v>
      </c>
      <c r="J35" s="18">
        <v>45.4083</v>
      </c>
      <c r="K35" s="18">
        <v>20.973</v>
      </c>
    </row>
    <row r="36" spans="1:10" ht="12" customHeight="1">
      <c r="A36" s="33"/>
      <c r="B36" s="33"/>
      <c r="C36" s="33"/>
      <c r="D36" s="33"/>
      <c r="E36" s="33"/>
      <c r="F36" s="33"/>
      <c r="G36" s="33"/>
      <c r="H36" s="33"/>
      <c r="I36" s="33"/>
      <c r="J36" s="33"/>
    </row>
    <row r="37" spans="1:11" ht="48.75" customHeight="1">
      <c r="A37" s="56" t="s">
        <v>387</v>
      </c>
      <c r="B37" s="57"/>
      <c r="C37" s="57"/>
      <c r="D37" s="57"/>
      <c r="E37" s="57"/>
      <c r="F37" s="57"/>
      <c r="G37" s="57"/>
      <c r="H37" s="57"/>
      <c r="I37" s="57"/>
      <c r="J37" s="57"/>
      <c r="K37" s="57"/>
    </row>
    <row r="38" spans="1:11" ht="41.25" customHeight="1">
      <c r="A38" s="57"/>
      <c r="B38" s="57"/>
      <c r="C38" s="57"/>
      <c r="D38" s="57"/>
      <c r="E38" s="57"/>
      <c r="F38" s="57"/>
      <c r="G38" s="57"/>
      <c r="H38" s="57"/>
      <c r="I38" s="57"/>
      <c r="J38" s="57"/>
      <c r="K38" s="57"/>
    </row>
    <row r="39" spans="1:11" ht="33" customHeight="1">
      <c r="A39" s="57"/>
      <c r="B39" s="57"/>
      <c r="C39" s="57"/>
      <c r="D39" s="57"/>
      <c r="E39" s="57"/>
      <c r="F39" s="57"/>
      <c r="G39" s="57"/>
      <c r="H39" s="57"/>
      <c r="I39" s="57"/>
      <c r="J39" s="57"/>
      <c r="K39" s="57"/>
    </row>
    <row r="40" spans="1:11" ht="6.75" customHeight="1" hidden="1">
      <c r="A40" s="57"/>
      <c r="B40" s="57"/>
      <c r="C40" s="57"/>
      <c r="D40" s="57"/>
      <c r="E40" s="57"/>
      <c r="F40" s="57"/>
      <c r="G40" s="57"/>
      <c r="H40" s="57"/>
      <c r="I40" s="57"/>
      <c r="J40" s="57"/>
      <c r="K40" s="57"/>
    </row>
    <row r="41" spans="1:11" ht="36.75" customHeight="1">
      <c r="A41" s="57"/>
      <c r="B41" s="57"/>
      <c r="C41" s="57"/>
      <c r="D41" s="57"/>
      <c r="E41" s="57"/>
      <c r="F41" s="57"/>
      <c r="G41" s="57"/>
      <c r="H41" s="57"/>
      <c r="I41" s="57"/>
      <c r="J41" s="57"/>
      <c r="K41" s="57"/>
    </row>
    <row r="42" spans="1:11" ht="12.75" customHeight="1">
      <c r="A42" s="31"/>
      <c r="B42" s="31"/>
      <c r="C42" s="31"/>
      <c r="D42" s="31"/>
      <c r="E42" s="31"/>
      <c r="F42" s="31"/>
      <c r="G42" s="31"/>
      <c r="H42" s="31"/>
      <c r="I42" s="31"/>
      <c r="J42" s="31"/>
      <c r="K42" s="31"/>
    </row>
    <row r="43" spans="1:11" ht="12.75" customHeight="1">
      <c r="A43" s="31"/>
      <c r="B43" s="31"/>
      <c r="C43" s="31"/>
      <c r="D43" s="31"/>
      <c r="E43" s="31"/>
      <c r="F43" s="31"/>
      <c r="G43" s="31"/>
      <c r="H43" s="31"/>
      <c r="I43" s="31"/>
      <c r="J43" s="31"/>
      <c r="K43" s="31"/>
    </row>
    <row r="44" spans="1:11" ht="12.75" customHeight="1">
      <c r="A44" s="31"/>
      <c r="B44" s="31"/>
      <c r="C44" s="31"/>
      <c r="D44" s="31"/>
      <c r="E44" s="31"/>
      <c r="F44" s="31"/>
      <c r="G44" s="31"/>
      <c r="H44" s="31"/>
      <c r="I44" s="31"/>
      <c r="J44" s="31"/>
      <c r="K44" s="3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K5"/>
    <mergeCell ref="A36:J36"/>
    <mergeCell ref="A37:K41"/>
    <mergeCell ref="A1:J1"/>
    <mergeCell ref="A2:J2"/>
    <mergeCell ref="A3:A4"/>
    <mergeCell ref="B3:E3"/>
    <mergeCell ref="F3:I3"/>
    <mergeCell ref="J3:K3"/>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2" sqref="A2:J2"/>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41" t="s">
        <v>391</v>
      </c>
      <c r="B1" s="41"/>
      <c r="C1" s="41"/>
      <c r="D1" s="41"/>
      <c r="E1" s="41"/>
      <c r="F1" s="41"/>
      <c r="G1" s="41"/>
      <c r="H1" s="41"/>
      <c r="I1" s="41"/>
      <c r="J1" s="42"/>
      <c r="K1" s="2" t="s">
        <v>392</v>
      </c>
    </row>
    <row r="2" spans="1:11" ht="12" customHeight="1">
      <c r="A2" s="43" t="s">
        <v>357</v>
      </c>
      <c r="B2" s="43"/>
      <c r="C2" s="43"/>
      <c r="D2" s="43"/>
      <c r="E2" s="43"/>
      <c r="F2" s="43"/>
      <c r="G2" s="43"/>
      <c r="H2" s="43"/>
      <c r="I2" s="43"/>
      <c r="J2" s="44"/>
      <c r="K2" s="1"/>
    </row>
    <row r="3" spans="1:11" ht="24" customHeight="1">
      <c r="A3" s="45" t="s">
        <v>53</v>
      </c>
      <c r="B3" s="37" t="s">
        <v>358</v>
      </c>
      <c r="C3" s="37" t="s">
        <v>54</v>
      </c>
      <c r="D3" s="37" t="s">
        <v>55</v>
      </c>
      <c r="E3" s="47" t="s">
        <v>56</v>
      </c>
      <c r="F3" s="48"/>
      <c r="G3" s="37" t="s">
        <v>205</v>
      </c>
      <c r="H3" s="37" t="s">
        <v>336</v>
      </c>
      <c r="I3" s="37" t="s">
        <v>282</v>
      </c>
      <c r="J3" s="49" t="s">
        <v>364</v>
      </c>
      <c r="K3" s="39" t="s">
        <v>57</v>
      </c>
    </row>
    <row r="4" spans="1:11" ht="24" customHeight="1">
      <c r="A4" s="46"/>
      <c r="B4" s="38"/>
      <c r="C4" s="38"/>
      <c r="D4" s="38"/>
      <c r="E4" s="10" t="s">
        <v>203</v>
      </c>
      <c r="F4" s="10" t="s">
        <v>204</v>
      </c>
      <c r="G4" s="38"/>
      <c r="H4" s="38"/>
      <c r="I4" s="38"/>
      <c r="J4" s="50"/>
      <c r="K4" s="40"/>
    </row>
    <row r="5" spans="1:11" ht="12" customHeight="1">
      <c r="A5" s="1"/>
      <c r="B5" s="33" t="str">
        <f>REPT("-",108)&amp;" Dollars "&amp;REPT("-",108)</f>
        <v>------------------------------------------------------------------------------------------------------------ Dollars ------------------------------------------------------------------------------------------------------------</v>
      </c>
      <c r="C5" s="33"/>
      <c r="D5" s="33"/>
      <c r="E5" s="33"/>
      <c r="F5" s="33"/>
      <c r="G5" s="33"/>
      <c r="H5" s="33"/>
      <c r="I5" s="33"/>
      <c r="J5" s="33"/>
      <c r="K5" s="33"/>
    </row>
    <row r="6" ht="12" customHeight="1">
      <c r="A6" s="3" t="s">
        <v>393</v>
      </c>
    </row>
    <row r="7" spans="1:11" ht="12" customHeight="1">
      <c r="A7" s="2" t="str">
        <f>"Oct "&amp;RIGHT(A6,4)-1</f>
        <v>Oct 2011</v>
      </c>
      <c r="B7" s="11">
        <v>6245153769</v>
      </c>
      <c r="C7" s="11">
        <v>1889377838.6025</v>
      </c>
      <c r="D7" s="11">
        <v>1206621.71</v>
      </c>
      <c r="E7" s="11">
        <v>460309343</v>
      </c>
      <c r="F7" s="11">
        <v>11514520.8562</v>
      </c>
      <c r="G7" s="11">
        <v>45494743.2131</v>
      </c>
      <c r="H7" s="11">
        <v>9262176</v>
      </c>
      <c r="I7" s="11">
        <v>170853896</v>
      </c>
      <c r="J7" s="11" t="s">
        <v>394</v>
      </c>
      <c r="K7" s="11">
        <v>8833172908.3818</v>
      </c>
    </row>
    <row r="8" spans="1:11" ht="12" customHeight="1">
      <c r="A8" s="2" t="str">
        <f>"Nov "&amp;RIGHT(A6,4)-1</f>
        <v>Nov 2011</v>
      </c>
      <c r="B8" s="11">
        <v>6218532121</v>
      </c>
      <c r="C8" s="11">
        <v>1717552781.435</v>
      </c>
      <c r="D8" s="11">
        <v>1094802.925</v>
      </c>
      <c r="E8" s="11">
        <v>497239815</v>
      </c>
      <c r="F8" s="11">
        <v>11816918.1381</v>
      </c>
      <c r="G8" s="11">
        <v>65483001.9897</v>
      </c>
      <c r="H8" s="11">
        <v>9776015</v>
      </c>
      <c r="I8" s="11">
        <v>170853896</v>
      </c>
      <c r="J8" s="11" t="s">
        <v>394</v>
      </c>
      <c r="K8" s="11">
        <v>8692349351.4878</v>
      </c>
    </row>
    <row r="9" spans="1:11" ht="12" customHeight="1">
      <c r="A9" s="2" t="str">
        <f>"Dec "&amp;RIGHT(A6,4)-1</f>
        <v>Dec 2011</v>
      </c>
      <c r="B9" s="11">
        <v>7121851640</v>
      </c>
      <c r="C9" s="11">
        <v>1554547504.2875</v>
      </c>
      <c r="D9" s="11">
        <v>873976.195</v>
      </c>
      <c r="E9" s="11">
        <v>537239057</v>
      </c>
      <c r="F9" s="11">
        <v>33514760.6903</v>
      </c>
      <c r="G9" s="11">
        <v>80690007.0139</v>
      </c>
      <c r="H9" s="11">
        <v>9586827</v>
      </c>
      <c r="I9" s="11">
        <v>170853896</v>
      </c>
      <c r="J9" s="11" t="s">
        <v>394</v>
      </c>
      <c r="K9" s="11">
        <v>9509157668.1867</v>
      </c>
    </row>
    <row r="10" spans="1:11" ht="12" customHeight="1">
      <c r="A10" s="2" t="str">
        <f>"Jan "&amp;RIGHT(A6,4)</f>
        <v>Jan 2012</v>
      </c>
      <c r="B10" s="11">
        <v>6161652410</v>
      </c>
      <c r="C10" s="11">
        <v>1784398607.9775</v>
      </c>
      <c r="D10" s="11">
        <v>1190934.33</v>
      </c>
      <c r="E10" s="11">
        <v>549340370</v>
      </c>
      <c r="F10" s="11">
        <v>13334707.2509</v>
      </c>
      <c r="G10" s="11">
        <v>51280318.0216</v>
      </c>
      <c r="H10" s="11">
        <v>10618300</v>
      </c>
      <c r="I10" s="11">
        <v>170853896</v>
      </c>
      <c r="J10" s="11" t="s">
        <v>394</v>
      </c>
      <c r="K10" s="11">
        <v>8742669543.58</v>
      </c>
    </row>
    <row r="11" spans="1:11" ht="12" customHeight="1">
      <c r="A11" s="2" t="str">
        <f>"Feb "&amp;RIGHT(A6,4)</f>
        <v>Feb 2012</v>
      </c>
      <c r="B11" s="11">
        <v>6170542761</v>
      </c>
      <c r="C11" s="11">
        <v>1807572853.71</v>
      </c>
      <c r="D11" s="11">
        <v>1144399.93</v>
      </c>
      <c r="E11" s="11">
        <v>541084876</v>
      </c>
      <c r="F11" s="11">
        <v>13325686.2567</v>
      </c>
      <c r="G11" s="11">
        <v>37216899.7413</v>
      </c>
      <c r="H11" s="11">
        <v>11905005</v>
      </c>
      <c r="I11" s="11">
        <v>170853896</v>
      </c>
      <c r="J11" s="11" t="s">
        <v>394</v>
      </c>
      <c r="K11" s="11">
        <v>8753646377.638</v>
      </c>
    </row>
    <row r="12" spans="1:11" ht="12" customHeight="1">
      <c r="A12" s="2" t="str">
        <f>"Mar "&amp;RIGHT(A6,4)</f>
        <v>Mar 2012</v>
      </c>
      <c r="B12" s="11">
        <v>7178261642</v>
      </c>
      <c r="C12" s="11">
        <v>1955691625.905</v>
      </c>
      <c r="D12" s="11">
        <v>1153440.54</v>
      </c>
      <c r="E12" s="11">
        <v>541818346</v>
      </c>
      <c r="F12" s="11">
        <v>21624426.3227</v>
      </c>
      <c r="G12" s="11">
        <v>60974746.1588</v>
      </c>
      <c r="H12" s="11">
        <v>11423449</v>
      </c>
      <c r="I12" s="11">
        <v>170853896</v>
      </c>
      <c r="J12" s="11" t="s">
        <v>394</v>
      </c>
      <c r="K12" s="11">
        <v>9941801571.9265</v>
      </c>
    </row>
    <row r="13" spans="1:11" ht="12" customHeight="1">
      <c r="A13" s="2" t="str">
        <f>"Apr "&amp;RIGHT(A6,4)</f>
        <v>Apr 2012</v>
      </c>
      <c r="B13" s="11">
        <v>6136552792</v>
      </c>
      <c r="C13" s="11">
        <v>1612149179.2775</v>
      </c>
      <c r="D13" s="11">
        <v>1023640.67</v>
      </c>
      <c r="E13" s="11">
        <v>556531336</v>
      </c>
      <c r="F13" s="11">
        <v>13208485.9462</v>
      </c>
      <c r="G13" s="11">
        <v>30801878.8604</v>
      </c>
      <c r="H13" s="11">
        <v>9015970</v>
      </c>
      <c r="I13" s="11">
        <v>170853896</v>
      </c>
      <c r="J13" s="11" t="s">
        <v>394</v>
      </c>
      <c r="K13" s="11">
        <v>8530137178.7541</v>
      </c>
    </row>
    <row r="14" spans="1:11" ht="12" customHeight="1">
      <c r="A14" s="2" t="str">
        <f>"May "&amp;RIGHT(A6,4)</f>
        <v>May 2012</v>
      </c>
      <c r="B14" s="11">
        <v>6190939075</v>
      </c>
      <c r="C14" s="11">
        <v>1770828476.965</v>
      </c>
      <c r="D14" s="11">
        <v>1178756.335</v>
      </c>
      <c r="E14" s="11">
        <v>559613938</v>
      </c>
      <c r="F14" s="11">
        <v>13248318.0582</v>
      </c>
      <c r="G14" s="11">
        <v>24969424.9239</v>
      </c>
      <c r="H14" s="11">
        <v>9945262</v>
      </c>
      <c r="I14" s="11">
        <v>170853896</v>
      </c>
      <c r="J14" s="11" t="s">
        <v>394</v>
      </c>
      <c r="K14" s="11">
        <v>8741577147.2821</v>
      </c>
    </row>
    <row r="15" spans="1:11" ht="12" customHeight="1">
      <c r="A15" s="2" t="str">
        <f>"Jun "&amp;RIGHT(A6,4)</f>
        <v>Jun 2012</v>
      </c>
      <c r="B15" s="11">
        <v>7066033932</v>
      </c>
      <c r="C15" s="11">
        <v>797279101.17</v>
      </c>
      <c r="D15" s="11">
        <v>722729.815</v>
      </c>
      <c r="E15" s="11">
        <v>576761847</v>
      </c>
      <c r="F15" s="11">
        <v>15501638.6567</v>
      </c>
      <c r="G15" s="11">
        <v>42249819.4679</v>
      </c>
      <c r="H15" s="11">
        <v>12838225</v>
      </c>
      <c r="I15" s="11">
        <v>170853896</v>
      </c>
      <c r="J15" s="11" t="s">
        <v>394</v>
      </c>
      <c r="K15" s="11">
        <v>8682241189.1096</v>
      </c>
    </row>
    <row r="16" spans="1:11" ht="12" customHeight="1">
      <c r="A16" s="2" t="str">
        <f>"Jul "&amp;RIGHT(A6,4)</f>
        <v>Jul 2012</v>
      </c>
      <c r="B16" s="11">
        <v>6274407905</v>
      </c>
      <c r="C16" s="11">
        <v>476497142.16</v>
      </c>
      <c r="D16" s="11">
        <v>1028866.5475</v>
      </c>
      <c r="E16" s="11">
        <v>542714793</v>
      </c>
      <c r="F16" s="11">
        <v>10725114.0367</v>
      </c>
      <c r="G16" s="11">
        <v>25047630.8475</v>
      </c>
      <c r="H16" s="11">
        <v>9866930</v>
      </c>
      <c r="I16" s="11">
        <v>170853896</v>
      </c>
      <c r="J16" s="11" t="s">
        <v>394</v>
      </c>
      <c r="K16" s="11">
        <v>7511142277.5917</v>
      </c>
    </row>
    <row r="17" spans="1:11" ht="12" customHeight="1">
      <c r="A17" s="2" t="str">
        <f>"Aug "&amp;RIGHT(A6,4)</f>
        <v>Aug 2012</v>
      </c>
      <c r="B17" s="11">
        <v>6293391299</v>
      </c>
      <c r="C17" s="11">
        <v>1016436670.875</v>
      </c>
      <c r="D17" s="11">
        <v>613620.1175</v>
      </c>
      <c r="E17" s="11">
        <v>561355034</v>
      </c>
      <c r="F17" s="11">
        <v>10485031.0944</v>
      </c>
      <c r="G17" s="11">
        <v>24950897.8895</v>
      </c>
      <c r="H17" s="11">
        <v>13785211</v>
      </c>
      <c r="I17" s="11">
        <v>170853896</v>
      </c>
      <c r="J17" s="11" t="s">
        <v>394</v>
      </c>
      <c r="K17" s="11">
        <v>8091871659.9764</v>
      </c>
    </row>
    <row r="18" spans="1:11" ht="12" customHeight="1">
      <c r="A18" s="2" t="str">
        <f>"Sep "&amp;RIGHT(A6,4)</f>
        <v>Sep 2012</v>
      </c>
      <c r="B18" s="11">
        <v>7176726786</v>
      </c>
      <c r="C18" s="11">
        <v>2070308867.7575</v>
      </c>
      <c r="D18" s="11">
        <v>1047010.665</v>
      </c>
      <c r="E18" s="11">
        <v>926650293</v>
      </c>
      <c r="F18" s="11">
        <v>19663829.3528</v>
      </c>
      <c r="G18" s="11">
        <v>50617840.0771</v>
      </c>
      <c r="H18" s="11">
        <v>19473234</v>
      </c>
      <c r="I18" s="11">
        <v>170853922</v>
      </c>
      <c r="J18" s="11" t="s">
        <v>394</v>
      </c>
      <c r="K18" s="11">
        <v>10435341782.8524</v>
      </c>
    </row>
    <row r="19" spans="1:11" ht="12" customHeight="1">
      <c r="A19" s="12" t="s">
        <v>58</v>
      </c>
      <c r="B19" s="13">
        <v>78234046132</v>
      </c>
      <c r="C19" s="13">
        <v>18452640650.1225</v>
      </c>
      <c r="D19" s="13">
        <v>12278799.78</v>
      </c>
      <c r="E19" s="13">
        <v>6850659048</v>
      </c>
      <c r="F19" s="13">
        <v>187963436.6599</v>
      </c>
      <c r="G19" s="13">
        <v>539777208.2047</v>
      </c>
      <c r="H19" s="13">
        <v>137496604</v>
      </c>
      <c r="I19" s="13">
        <v>2050246778</v>
      </c>
      <c r="J19" s="13" t="s">
        <v>394</v>
      </c>
      <c r="K19" s="13">
        <v>106465108656.7671</v>
      </c>
    </row>
    <row r="20" spans="1:11" ht="12" customHeight="1">
      <c r="A20" s="14" t="s">
        <v>395</v>
      </c>
      <c r="B20" s="15">
        <v>6245153769</v>
      </c>
      <c r="C20" s="15">
        <v>1889377838.6025</v>
      </c>
      <c r="D20" s="15">
        <v>1206621.71</v>
      </c>
      <c r="E20" s="15">
        <v>460309343</v>
      </c>
      <c r="F20" s="15">
        <v>11514520.8562</v>
      </c>
      <c r="G20" s="15">
        <v>45494743.2131</v>
      </c>
      <c r="H20" s="15">
        <v>9262176</v>
      </c>
      <c r="I20" s="15">
        <v>170853896</v>
      </c>
      <c r="J20" s="15" t="s">
        <v>394</v>
      </c>
      <c r="K20" s="15">
        <v>8833172908.3818</v>
      </c>
    </row>
    <row r="21" ht="12" customHeight="1">
      <c r="A21" s="3" t="str">
        <f>"FY "&amp;RIGHT(A6,4)+1</f>
        <v>FY 2013</v>
      </c>
    </row>
    <row r="22" spans="1:11" ht="12" customHeight="1">
      <c r="A22" s="2" t="str">
        <f>"Oct "&amp;RIGHT(A6,4)</f>
        <v>Oct 2012</v>
      </c>
      <c r="B22" s="11">
        <v>6356694225</v>
      </c>
      <c r="C22" s="11">
        <v>2060004348.0975</v>
      </c>
      <c r="D22" s="11">
        <v>1111301.41</v>
      </c>
      <c r="E22" s="11">
        <v>590393734.75</v>
      </c>
      <c r="F22" s="11">
        <v>11773878.9182</v>
      </c>
      <c r="G22" s="11">
        <v>45198601.5874</v>
      </c>
      <c r="H22" s="11">
        <v>10434793</v>
      </c>
      <c r="I22" s="11">
        <v>170521499</v>
      </c>
      <c r="J22" s="11" t="s">
        <v>394</v>
      </c>
      <c r="K22" s="11">
        <v>9246132381.7631</v>
      </c>
    </row>
    <row r="23" spans="1:11" ht="12"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row>
    <row r="34" spans="1:11" ht="12" customHeight="1">
      <c r="A34" s="12" t="s">
        <v>58</v>
      </c>
      <c r="B34" s="13">
        <v>6356694225</v>
      </c>
      <c r="C34" s="13">
        <v>2060004348.0975</v>
      </c>
      <c r="D34" s="13">
        <v>1111301.41</v>
      </c>
      <c r="E34" s="13">
        <v>590393734.75</v>
      </c>
      <c r="F34" s="13">
        <v>11773878.9182</v>
      </c>
      <c r="G34" s="13">
        <v>45198601.5874</v>
      </c>
      <c r="H34" s="13">
        <v>10434793</v>
      </c>
      <c r="I34" s="13">
        <v>170521499</v>
      </c>
      <c r="J34" s="13" t="s">
        <v>394</v>
      </c>
      <c r="K34" s="13">
        <v>9246132381.7631</v>
      </c>
    </row>
    <row r="35" spans="1:11" ht="12" customHeight="1">
      <c r="A35" s="14" t="str">
        <f>"Total "&amp;MID(A20,7,LEN(A20)-13)&amp;" Months"</f>
        <v>Total 1 Months</v>
      </c>
      <c r="B35" s="15">
        <v>6356694225</v>
      </c>
      <c r="C35" s="15">
        <v>2060004348.0975</v>
      </c>
      <c r="D35" s="15">
        <v>1111301.41</v>
      </c>
      <c r="E35" s="15">
        <v>590393734.75</v>
      </c>
      <c r="F35" s="15">
        <v>11773878.9182</v>
      </c>
      <c r="G35" s="15">
        <v>45198601.5874</v>
      </c>
      <c r="H35" s="15">
        <v>10434793</v>
      </c>
      <c r="I35" s="15">
        <v>170521499</v>
      </c>
      <c r="J35" s="15" t="s">
        <v>394</v>
      </c>
      <c r="K35" s="15">
        <v>9246132381.7631</v>
      </c>
    </row>
    <row r="36" spans="1:11" ht="12" customHeight="1">
      <c r="A36" s="33"/>
      <c r="B36" s="33"/>
      <c r="C36" s="33"/>
      <c r="D36" s="33"/>
      <c r="E36" s="33"/>
      <c r="F36" s="33"/>
      <c r="G36" s="33"/>
      <c r="H36" s="33"/>
      <c r="I36" s="33"/>
      <c r="J36" s="33"/>
      <c r="K36" s="33"/>
    </row>
    <row r="37" spans="1:11" ht="162" customHeight="1">
      <c r="A37" s="35" t="s">
        <v>375</v>
      </c>
      <c r="B37" s="36"/>
      <c r="C37" s="36"/>
      <c r="D37" s="36"/>
      <c r="E37" s="36"/>
      <c r="F37" s="36"/>
      <c r="G37" s="36"/>
      <c r="H37" s="36"/>
      <c r="I37" s="36"/>
      <c r="J37" s="36"/>
      <c r="K37" s="36"/>
    </row>
    <row r="38" ht="12.75" customHeight="1">
      <c r="A38" s="29"/>
    </row>
    <row r="39" ht="12.75" customHeight="1">
      <c r="A39" s="29"/>
    </row>
    <row r="40" ht="12.75" customHeight="1">
      <c r="A40" s="29"/>
    </row>
    <row r="41" ht="12.75" customHeight="1">
      <c r="A41" s="29"/>
    </row>
    <row r="42"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41" t="s">
        <v>391</v>
      </c>
      <c r="B1" s="41"/>
      <c r="C1" s="41"/>
      <c r="D1" s="41"/>
      <c r="E1" s="41"/>
      <c r="F1" s="41"/>
      <c r="G1" s="41"/>
      <c r="H1" s="41"/>
      <c r="I1" s="41"/>
      <c r="J1" s="41"/>
      <c r="K1" s="41"/>
      <c r="L1" s="2" t="s">
        <v>392</v>
      </c>
    </row>
    <row r="2" spans="1:12" ht="12" customHeight="1">
      <c r="A2" s="43" t="s">
        <v>247</v>
      </c>
      <c r="B2" s="43"/>
      <c r="C2" s="43"/>
      <c r="D2" s="43"/>
      <c r="E2" s="43"/>
      <c r="F2" s="43"/>
      <c r="G2" s="43"/>
      <c r="H2" s="43"/>
      <c r="I2" s="43"/>
      <c r="J2" s="43"/>
      <c r="K2" s="43"/>
      <c r="L2" s="1"/>
    </row>
    <row r="3" spans="1:12" ht="24" customHeight="1">
      <c r="A3" s="45" t="s">
        <v>53</v>
      </c>
      <c r="B3" s="47" t="s">
        <v>206</v>
      </c>
      <c r="C3" s="53"/>
      <c r="D3" s="53"/>
      <c r="E3" s="53"/>
      <c r="F3" s="48"/>
      <c r="G3" s="37" t="s">
        <v>248</v>
      </c>
      <c r="H3" s="37" t="s">
        <v>249</v>
      </c>
      <c r="I3" s="37" t="s">
        <v>284</v>
      </c>
      <c r="J3" s="37" t="s">
        <v>61</v>
      </c>
      <c r="K3" s="47" t="s">
        <v>246</v>
      </c>
      <c r="L3" s="53"/>
    </row>
    <row r="4" spans="1:12" ht="24" customHeight="1">
      <c r="A4" s="46"/>
      <c r="B4" s="10" t="s">
        <v>160</v>
      </c>
      <c r="C4" s="10" t="s">
        <v>161</v>
      </c>
      <c r="D4" s="10" t="s">
        <v>162</v>
      </c>
      <c r="E4" s="10" t="s">
        <v>164</v>
      </c>
      <c r="F4" s="10" t="s">
        <v>58</v>
      </c>
      <c r="G4" s="38"/>
      <c r="H4" s="38"/>
      <c r="I4" s="38"/>
      <c r="J4" s="38"/>
      <c r="K4" s="10" t="s">
        <v>285</v>
      </c>
      <c r="L4" s="9" t="s">
        <v>164</v>
      </c>
    </row>
    <row r="5" spans="1:12" ht="12" customHeight="1">
      <c r="A5" s="1"/>
      <c r="B5" s="33" t="str">
        <f>REPT("-",48)&amp;" Number "&amp;REPT("-",48)&amp;"   "&amp;REPT("-",60)&amp;" Dollars "&amp;REPT("-",60)</f>
        <v>------------------------------------------------ Number ------------------------------------------------   ------------------------------------------------------------ Dollars ------------------------------------------------------------</v>
      </c>
      <c r="C5" s="33"/>
      <c r="D5" s="33"/>
      <c r="E5" s="33"/>
      <c r="F5" s="33"/>
      <c r="G5" s="33"/>
      <c r="H5" s="33"/>
      <c r="I5" s="33"/>
      <c r="J5" s="33"/>
      <c r="K5" s="33"/>
      <c r="L5" s="33"/>
    </row>
    <row r="6" ht="12" customHeight="1">
      <c r="A6" s="3" t="s">
        <v>393</v>
      </c>
    </row>
    <row r="7" spans="1:12" ht="12" customHeight="1">
      <c r="A7" s="2" t="str">
        <f>"Oct "&amp;RIGHT(A6,4)-1</f>
        <v>Oct 2011</v>
      </c>
      <c r="B7" s="11">
        <v>2463</v>
      </c>
      <c r="C7" s="11">
        <v>1016</v>
      </c>
      <c r="D7" s="11">
        <v>14919</v>
      </c>
      <c r="E7" s="11">
        <v>584609</v>
      </c>
      <c r="F7" s="11">
        <v>603007</v>
      </c>
      <c r="G7" s="11">
        <v>10878116.8562</v>
      </c>
      <c r="H7" s="11" t="s">
        <v>394</v>
      </c>
      <c r="I7" s="11">
        <v>636404</v>
      </c>
      <c r="J7" s="11">
        <v>11514520.8562</v>
      </c>
      <c r="K7" s="16">
        <v>22.1199</v>
      </c>
      <c r="L7" s="16">
        <v>17.9114</v>
      </c>
    </row>
    <row r="8" spans="1:12" ht="12" customHeight="1">
      <c r="A8" s="2" t="str">
        <f>"Nov "&amp;RIGHT(A6,4)-1</f>
        <v>Nov 2011</v>
      </c>
      <c r="B8" s="11">
        <v>2525</v>
      </c>
      <c r="C8" s="11">
        <v>1051</v>
      </c>
      <c r="D8" s="11">
        <v>15210</v>
      </c>
      <c r="E8" s="11">
        <v>586191</v>
      </c>
      <c r="F8" s="11">
        <v>604977</v>
      </c>
      <c r="G8" s="11">
        <v>11180514.1381</v>
      </c>
      <c r="H8" s="11" t="s">
        <v>394</v>
      </c>
      <c r="I8" s="11">
        <v>636404</v>
      </c>
      <c r="J8" s="11">
        <v>11816918.1381</v>
      </c>
      <c r="K8" s="16">
        <v>22.6936</v>
      </c>
      <c r="L8" s="16">
        <v>18.3459</v>
      </c>
    </row>
    <row r="9" spans="1:12" ht="12" customHeight="1">
      <c r="A9" s="2" t="str">
        <f>"Dec "&amp;RIGHT(A6,4)-1</f>
        <v>Dec 2011</v>
      </c>
      <c r="B9" s="11">
        <v>2424</v>
      </c>
      <c r="C9" s="11">
        <v>1211</v>
      </c>
      <c r="D9" s="11">
        <v>14450</v>
      </c>
      <c r="E9" s="11">
        <v>581028</v>
      </c>
      <c r="F9" s="11">
        <v>599113</v>
      </c>
      <c r="G9" s="11">
        <v>12102724.6903</v>
      </c>
      <c r="H9" s="11">
        <v>20775632</v>
      </c>
      <c r="I9" s="11">
        <v>636404</v>
      </c>
      <c r="J9" s="11">
        <v>33514760.6903</v>
      </c>
      <c r="K9" s="16">
        <v>26.0247</v>
      </c>
      <c r="L9" s="16">
        <v>20.0198</v>
      </c>
    </row>
    <row r="10" spans="1:12" ht="12" customHeight="1">
      <c r="A10" s="2" t="str">
        <f>"Jan "&amp;RIGHT(A6,4)</f>
        <v>Jan 2012</v>
      </c>
      <c r="B10" s="11">
        <v>2562</v>
      </c>
      <c r="C10" s="11">
        <v>1171</v>
      </c>
      <c r="D10" s="11">
        <v>14696</v>
      </c>
      <c r="E10" s="11">
        <v>577699</v>
      </c>
      <c r="F10" s="11">
        <v>596128</v>
      </c>
      <c r="G10" s="11">
        <v>12698303.2509</v>
      </c>
      <c r="H10" s="11" t="s">
        <v>394</v>
      </c>
      <c r="I10" s="11">
        <v>636404</v>
      </c>
      <c r="J10" s="11">
        <v>13334707.2509</v>
      </c>
      <c r="K10" s="16">
        <v>26.0159</v>
      </c>
      <c r="L10" s="16">
        <v>21.1509</v>
      </c>
    </row>
    <row r="11" spans="1:12" ht="12" customHeight="1">
      <c r="A11" s="2" t="str">
        <f>"Feb "&amp;RIGHT(A6,4)</f>
        <v>Feb 2012</v>
      </c>
      <c r="B11" s="11">
        <v>2449</v>
      </c>
      <c r="C11" s="11">
        <v>1019</v>
      </c>
      <c r="D11" s="11">
        <v>14023</v>
      </c>
      <c r="E11" s="11">
        <v>576226</v>
      </c>
      <c r="F11" s="11">
        <v>593717</v>
      </c>
      <c r="G11" s="11">
        <v>12689282.2567</v>
      </c>
      <c r="H11" s="11" t="s">
        <v>394</v>
      </c>
      <c r="I11" s="11">
        <v>636404</v>
      </c>
      <c r="J11" s="11">
        <v>13325686.2567</v>
      </c>
      <c r="K11" s="16">
        <v>26.4764</v>
      </c>
      <c r="L11" s="16">
        <v>21.2177</v>
      </c>
    </row>
    <row r="12" spans="1:12" ht="12" customHeight="1">
      <c r="A12" s="2" t="str">
        <f>"Mar "&amp;RIGHT(A6,4)</f>
        <v>Mar 2012</v>
      </c>
      <c r="B12" s="11">
        <v>2477</v>
      </c>
      <c r="C12" s="11">
        <v>1068</v>
      </c>
      <c r="D12" s="11">
        <v>13950</v>
      </c>
      <c r="E12" s="11">
        <v>575032</v>
      </c>
      <c r="F12" s="11">
        <v>592527</v>
      </c>
      <c r="G12" s="11">
        <v>12997097.3227</v>
      </c>
      <c r="H12" s="11">
        <v>7990925</v>
      </c>
      <c r="I12" s="11">
        <v>636404</v>
      </c>
      <c r="J12" s="11">
        <v>21624426.3227</v>
      </c>
      <c r="K12" s="16">
        <v>27.1784</v>
      </c>
      <c r="L12" s="16">
        <v>21.7755</v>
      </c>
    </row>
    <row r="13" spans="1:12" ht="12" customHeight="1">
      <c r="A13" s="2" t="str">
        <f>"Apr "&amp;RIGHT(A6,4)</f>
        <v>Apr 2012</v>
      </c>
      <c r="B13" s="11">
        <v>2554</v>
      </c>
      <c r="C13" s="11">
        <v>1026</v>
      </c>
      <c r="D13" s="11">
        <v>13782</v>
      </c>
      <c r="E13" s="11">
        <v>573677</v>
      </c>
      <c r="F13" s="11">
        <v>591039</v>
      </c>
      <c r="G13" s="11">
        <v>12572081.9462</v>
      </c>
      <c r="H13" s="11" t="s">
        <v>394</v>
      </c>
      <c r="I13" s="11">
        <v>636404</v>
      </c>
      <c r="J13" s="11">
        <v>13208485.9462</v>
      </c>
      <c r="K13" s="16">
        <v>26.2978</v>
      </c>
      <c r="L13" s="16">
        <v>21.119</v>
      </c>
    </row>
    <row r="14" spans="1:12" ht="12" customHeight="1">
      <c r="A14" s="2" t="str">
        <f>"May "&amp;RIGHT(A6,4)</f>
        <v>May 2012</v>
      </c>
      <c r="B14" s="11">
        <v>2551</v>
      </c>
      <c r="C14" s="11">
        <v>1059</v>
      </c>
      <c r="D14" s="11">
        <v>13725</v>
      </c>
      <c r="E14" s="11">
        <v>570881</v>
      </c>
      <c r="F14" s="11">
        <v>588216</v>
      </c>
      <c r="G14" s="11">
        <v>12611914.0582</v>
      </c>
      <c r="H14" s="11" t="s">
        <v>394</v>
      </c>
      <c r="I14" s="11">
        <v>636404</v>
      </c>
      <c r="J14" s="11">
        <v>13248318.0582</v>
      </c>
      <c r="K14" s="16">
        <v>27.8084</v>
      </c>
      <c r="L14" s="16">
        <v>21.2476</v>
      </c>
    </row>
    <row r="15" spans="1:12" ht="12" customHeight="1">
      <c r="A15" s="2" t="str">
        <f>"Jun "&amp;RIGHT(A6,4)</f>
        <v>Jun 2012</v>
      </c>
      <c r="B15" s="11">
        <v>3208</v>
      </c>
      <c r="C15" s="11">
        <v>969</v>
      </c>
      <c r="D15" s="11">
        <v>12750</v>
      </c>
      <c r="E15" s="11">
        <v>572690</v>
      </c>
      <c r="F15" s="11">
        <v>589617</v>
      </c>
      <c r="G15" s="11">
        <v>10335161.6567</v>
      </c>
      <c r="H15" s="11">
        <v>4530073</v>
      </c>
      <c r="I15" s="11">
        <v>636404</v>
      </c>
      <c r="J15" s="11">
        <v>15501638.6567</v>
      </c>
      <c r="K15" s="16">
        <v>21.7674</v>
      </c>
      <c r="L15" s="16">
        <v>17.4033</v>
      </c>
    </row>
    <row r="16" spans="1:12" ht="12" customHeight="1">
      <c r="A16" s="2" t="str">
        <f>"Jul "&amp;RIGHT(A6,4)</f>
        <v>Jul 2012</v>
      </c>
      <c r="B16" s="11">
        <v>2416</v>
      </c>
      <c r="C16" s="11">
        <v>1058</v>
      </c>
      <c r="D16" s="11">
        <v>13463</v>
      </c>
      <c r="E16" s="11">
        <v>570207</v>
      </c>
      <c r="F16" s="11">
        <v>587144</v>
      </c>
      <c r="G16" s="11">
        <v>10088710.0367</v>
      </c>
      <c r="H16" s="11" t="s">
        <v>394</v>
      </c>
      <c r="I16" s="11">
        <v>636404</v>
      </c>
      <c r="J16" s="11">
        <v>10725114.0367</v>
      </c>
      <c r="K16" s="16">
        <v>21.7161</v>
      </c>
      <c r="L16" s="16">
        <v>17.048</v>
      </c>
    </row>
    <row r="17" spans="1:12" ht="12" customHeight="1">
      <c r="A17" s="2" t="str">
        <f>"Aug "&amp;RIGHT(A6,4)</f>
        <v>Aug 2012</v>
      </c>
      <c r="B17" s="11">
        <v>2540</v>
      </c>
      <c r="C17" s="11">
        <v>1011</v>
      </c>
      <c r="D17" s="11">
        <v>13886</v>
      </c>
      <c r="E17" s="11">
        <v>572801</v>
      </c>
      <c r="F17" s="11">
        <v>590238</v>
      </c>
      <c r="G17" s="11">
        <v>9848627.0944</v>
      </c>
      <c r="H17" s="11" t="s">
        <v>394</v>
      </c>
      <c r="I17" s="11">
        <v>636404</v>
      </c>
      <c r="J17" s="11">
        <v>10485031.0944</v>
      </c>
      <c r="K17" s="16">
        <v>20.5577</v>
      </c>
      <c r="L17" s="16">
        <v>16.568</v>
      </c>
    </row>
    <row r="18" spans="1:12" ht="12" customHeight="1">
      <c r="A18" s="2" t="str">
        <f>"Sep "&amp;RIGHT(A6,4)</f>
        <v>Sep 2012</v>
      </c>
      <c r="B18" s="11">
        <v>2314</v>
      </c>
      <c r="C18" s="11">
        <v>978</v>
      </c>
      <c r="D18" s="11">
        <v>13697</v>
      </c>
      <c r="E18" s="11">
        <v>577636</v>
      </c>
      <c r="F18" s="11">
        <v>594625</v>
      </c>
      <c r="G18" s="11">
        <v>11088637.3528</v>
      </c>
      <c r="H18" s="11">
        <v>7938785</v>
      </c>
      <c r="I18" s="11">
        <v>636407</v>
      </c>
      <c r="J18" s="11">
        <v>19663829.3528</v>
      </c>
      <c r="K18" s="16">
        <v>23.1048</v>
      </c>
      <c r="L18" s="16">
        <v>18.517</v>
      </c>
    </row>
    <row r="19" spans="1:12" ht="12" customHeight="1">
      <c r="A19" s="12" t="s">
        <v>58</v>
      </c>
      <c r="B19" s="13">
        <v>2540.25</v>
      </c>
      <c r="C19" s="13">
        <v>1053.0833</v>
      </c>
      <c r="D19" s="13">
        <v>14045.9167</v>
      </c>
      <c r="E19" s="13">
        <v>576556.4167</v>
      </c>
      <c r="F19" s="13">
        <v>594195.6667</v>
      </c>
      <c r="G19" s="13">
        <v>139091170.6599</v>
      </c>
      <c r="H19" s="13">
        <v>41235415</v>
      </c>
      <c r="I19" s="13">
        <v>7636851</v>
      </c>
      <c r="J19" s="13">
        <v>187963436.6599</v>
      </c>
      <c r="K19" s="17">
        <v>24.3201</v>
      </c>
      <c r="L19" s="17">
        <v>19.3597</v>
      </c>
    </row>
    <row r="20" spans="1:12" ht="12" customHeight="1">
      <c r="A20" s="14" t="s">
        <v>395</v>
      </c>
      <c r="B20" s="15">
        <v>2463</v>
      </c>
      <c r="C20" s="15">
        <v>1016</v>
      </c>
      <c r="D20" s="15">
        <v>14919</v>
      </c>
      <c r="E20" s="15">
        <v>584609</v>
      </c>
      <c r="F20" s="15">
        <v>603007</v>
      </c>
      <c r="G20" s="15">
        <v>10878116.8562</v>
      </c>
      <c r="H20" s="15" t="s">
        <v>394</v>
      </c>
      <c r="I20" s="15">
        <v>636404</v>
      </c>
      <c r="J20" s="15">
        <v>11514520.8562</v>
      </c>
      <c r="K20" s="18">
        <v>22.1199</v>
      </c>
      <c r="L20" s="18">
        <v>17.9114</v>
      </c>
    </row>
    <row r="21" ht="12" customHeight="1">
      <c r="A21" s="3" t="str">
        <f>"FY "&amp;RIGHT(A6,4)+1</f>
        <v>FY 2013</v>
      </c>
    </row>
    <row r="22" spans="1:12" ht="12" customHeight="1">
      <c r="A22" s="2" t="str">
        <f>"Oct "&amp;RIGHT(A6,4)</f>
        <v>Oct 2012</v>
      </c>
      <c r="B22" s="11">
        <v>2354</v>
      </c>
      <c r="C22" s="11">
        <v>1007</v>
      </c>
      <c r="D22" s="11">
        <v>13357</v>
      </c>
      <c r="E22" s="11">
        <v>574863</v>
      </c>
      <c r="F22" s="11">
        <v>591581</v>
      </c>
      <c r="G22" s="11">
        <v>10953185.9182</v>
      </c>
      <c r="H22" s="11" t="s">
        <v>394</v>
      </c>
      <c r="I22" s="11">
        <v>820693</v>
      </c>
      <c r="J22" s="11">
        <v>11773878.9182</v>
      </c>
      <c r="K22" s="16">
        <v>22.81</v>
      </c>
      <c r="L22" s="16">
        <v>18.3902</v>
      </c>
    </row>
    <row r="23" spans="1:12" ht="12" customHeight="1">
      <c r="A23" s="2" t="str">
        <f>"Nov "&amp;RIGHT(A6,4)</f>
        <v>Nov 2012</v>
      </c>
      <c r="B23" s="11" t="s">
        <v>394</v>
      </c>
      <c r="C23" s="11" t="s">
        <v>394</v>
      </c>
      <c r="D23" s="11" t="s">
        <v>394</v>
      </c>
      <c r="E23" s="11" t="s">
        <v>394</v>
      </c>
      <c r="F23" s="11" t="s">
        <v>394</v>
      </c>
      <c r="G23" s="11" t="s">
        <v>394</v>
      </c>
      <c r="H23" s="11" t="s">
        <v>394</v>
      </c>
      <c r="I23" s="11" t="s">
        <v>394</v>
      </c>
      <c r="J23" s="11" t="s">
        <v>394</v>
      </c>
      <c r="K23" s="16" t="s">
        <v>394</v>
      </c>
      <c r="L23" s="16" t="s">
        <v>394</v>
      </c>
    </row>
    <row r="24" spans="1:12" ht="12" customHeight="1">
      <c r="A24" s="2" t="str">
        <f>"Dec "&amp;RIGHT(A6,4)</f>
        <v>Dec 2012</v>
      </c>
      <c r="B24" s="11" t="s">
        <v>394</v>
      </c>
      <c r="C24" s="11" t="s">
        <v>394</v>
      </c>
      <c r="D24" s="11" t="s">
        <v>394</v>
      </c>
      <c r="E24" s="11" t="s">
        <v>394</v>
      </c>
      <c r="F24" s="11" t="s">
        <v>394</v>
      </c>
      <c r="G24" s="11" t="s">
        <v>394</v>
      </c>
      <c r="H24" s="11" t="s">
        <v>394</v>
      </c>
      <c r="I24" s="11" t="s">
        <v>394</v>
      </c>
      <c r="J24" s="11" t="s">
        <v>394</v>
      </c>
      <c r="K24" s="16" t="s">
        <v>394</v>
      </c>
      <c r="L24" s="16" t="s">
        <v>394</v>
      </c>
    </row>
    <row r="25" spans="1:12" ht="12" customHeight="1">
      <c r="A25" s="2" t="str">
        <f>"Jan "&amp;RIGHT(A6,4)+1</f>
        <v>Jan 2013</v>
      </c>
      <c r="B25" s="11" t="s">
        <v>394</v>
      </c>
      <c r="C25" s="11" t="s">
        <v>394</v>
      </c>
      <c r="D25" s="11" t="s">
        <v>394</v>
      </c>
      <c r="E25" s="11" t="s">
        <v>394</v>
      </c>
      <c r="F25" s="11" t="s">
        <v>394</v>
      </c>
      <c r="G25" s="11" t="s">
        <v>394</v>
      </c>
      <c r="H25" s="11" t="s">
        <v>394</v>
      </c>
      <c r="I25" s="11" t="s">
        <v>394</v>
      </c>
      <c r="J25" s="11" t="s">
        <v>394</v>
      </c>
      <c r="K25" s="16" t="s">
        <v>394</v>
      </c>
      <c r="L25" s="16" t="s">
        <v>394</v>
      </c>
    </row>
    <row r="26" spans="1:12" ht="12" customHeight="1">
      <c r="A26" s="2" t="str">
        <f>"Feb "&amp;RIGHT(A6,4)+1</f>
        <v>Feb 2013</v>
      </c>
      <c r="B26" s="11" t="s">
        <v>394</v>
      </c>
      <c r="C26" s="11" t="s">
        <v>394</v>
      </c>
      <c r="D26" s="11" t="s">
        <v>394</v>
      </c>
      <c r="E26" s="11" t="s">
        <v>394</v>
      </c>
      <c r="F26" s="11" t="s">
        <v>394</v>
      </c>
      <c r="G26" s="11" t="s">
        <v>394</v>
      </c>
      <c r="H26" s="11" t="s">
        <v>394</v>
      </c>
      <c r="I26" s="11" t="s">
        <v>394</v>
      </c>
      <c r="J26" s="11" t="s">
        <v>394</v>
      </c>
      <c r="K26" s="16" t="s">
        <v>394</v>
      </c>
      <c r="L26" s="16" t="s">
        <v>394</v>
      </c>
    </row>
    <row r="27" spans="1:12" ht="12" customHeight="1">
      <c r="A27" s="2" t="str">
        <f>"Mar "&amp;RIGHT(A6,4)+1</f>
        <v>Mar 2013</v>
      </c>
      <c r="B27" s="11" t="s">
        <v>394</v>
      </c>
      <c r="C27" s="11" t="s">
        <v>394</v>
      </c>
      <c r="D27" s="11" t="s">
        <v>394</v>
      </c>
      <c r="E27" s="11" t="s">
        <v>394</v>
      </c>
      <c r="F27" s="11" t="s">
        <v>394</v>
      </c>
      <c r="G27" s="11" t="s">
        <v>394</v>
      </c>
      <c r="H27" s="11" t="s">
        <v>394</v>
      </c>
      <c r="I27" s="11" t="s">
        <v>394</v>
      </c>
      <c r="J27" s="11" t="s">
        <v>394</v>
      </c>
      <c r="K27" s="16" t="s">
        <v>394</v>
      </c>
      <c r="L27" s="16" t="s">
        <v>394</v>
      </c>
    </row>
    <row r="28" spans="1:12" ht="12" customHeight="1">
      <c r="A28" s="2" t="str">
        <f>"Apr "&amp;RIGHT(A6,4)+1</f>
        <v>Apr 2013</v>
      </c>
      <c r="B28" s="11" t="s">
        <v>394</v>
      </c>
      <c r="C28" s="11" t="s">
        <v>394</v>
      </c>
      <c r="D28" s="11" t="s">
        <v>394</v>
      </c>
      <c r="E28" s="11" t="s">
        <v>394</v>
      </c>
      <c r="F28" s="11" t="s">
        <v>394</v>
      </c>
      <c r="G28" s="11" t="s">
        <v>394</v>
      </c>
      <c r="H28" s="11" t="s">
        <v>394</v>
      </c>
      <c r="I28" s="11" t="s">
        <v>394</v>
      </c>
      <c r="J28" s="11" t="s">
        <v>394</v>
      </c>
      <c r="K28" s="16" t="s">
        <v>394</v>
      </c>
      <c r="L28" s="16" t="s">
        <v>394</v>
      </c>
    </row>
    <row r="29" spans="1:12" ht="12" customHeight="1">
      <c r="A29" s="2" t="str">
        <f>"May "&amp;RIGHT(A6,4)+1</f>
        <v>May 2013</v>
      </c>
      <c r="B29" s="11" t="s">
        <v>394</v>
      </c>
      <c r="C29" s="11" t="s">
        <v>394</v>
      </c>
      <c r="D29" s="11" t="s">
        <v>394</v>
      </c>
      <c r="E29" s="11" t="s">
        <v>394</v>
      </c>
      <c r="F29" s="11" t="s">
        <v>394</v>
      </c>
      <c r="G29" s="11" t="s">
        <v>394</v>
      </c>
      <c r="H29" s="11" t="s">
        <v>394</v>
      </c>
      <c r="I29" s="11" t="s">
        <v>394</v>
      </c>
      <c r="J29" s="11" t="s">
        <v>394</v>
      </c>
      <c r="K29" s="16" t="s">
        <v>394</v>
      </c>
      <c r="L29" s="16" t="s">
        <v>394</v>
      </c>
    </row>
    <row r="30" spans="1:12" ht="12" customHeight="1">
      <c r="A30" s="2" t="str">
        <f>"Jun "&amp;RIGHT(A6,4)+1</f>
        <v>Jun 2013</v>
      </c>
      <c r="B30" s="11" t="s">
        <v>394</v>
      </c>
      <c r="C30" s="11" t="s">
        <v>394</v>
      </c>
      <c r="D30" s="11" t="s">
        <v>394</v>
      </c>
      <c r="E30" s="11" t="s">
        <v>394</v>
      </c>
      <c r="F30" s="11" t="s">
        <v>394</v>
      </c>
      <c r="G30" s="11" t="s">
        <v>394</v>
      </c>
      <c r="H30" s="11" t="s">
        <v>394</v>
      </c>
      <c r="I30" s="11" t="s">
        <v>394</v>
      </c>
      <c r="J30" s="11" t="s">
        <v>394</v>
      </c>
      <c r="K30" s="16" t="s">
        <v>394</v>
      </c>
      <c r="L30" s="16" t="s">
        <v>394</v>
      </c>
    </row>
    <row r="31" spans="1:12" ht="12" customHeight="1">
      <c r="A31" s="2" t="str">
        <f>"Jul "&amp;RIGHT(A6,4)+1</f>
        <v>Jul 2013</v>
      </c>
      <c r="B31" s="11" t="s">
        <v>394</v>
      </c>
      <c r="C31" s="11" t="s">
        <v>394</v>
      </c>
      <c r="D31" s="11" t="s">
        <v>394</v>
      </c>
      <c r="E31" s="11" t="s">
        <v>394</v>
      </c>
      <c r="F31" s="11" t="s">
        <v>394</v>
      </c>
      <c r="G31" s="11" t="s">
        <v>394</v>
      </c>
      <c r="H31" s="11" t="s">
        <v>394</v>
      </c>
      <c r="I31" s="11" t="s">
        <v>394</v>
      </c>
      <c r="J31" s="11" t="s">
        <v>394</v>
      </c>
      <c r="K31" s="16" t="s">
        <v>394</v>
      </c>
      <c r="L31" s="16" t="s">
        <v>394</v>
      </c>
    </row>
    <row r="32" spans="1:12" ht="12" customHeight="1">
      <c r="A32" s="2" t="str">
        <f>"Aug "&amp;RIGHT(A6,4)+1</f>
        <v>Aug 2013</v>
      </c>
      <c r="B32" s="11" t="s">
        <v>394</v>
      </c>
      <c r="C32" s="11" t="s">
        <v>394</v>
      </c>
      <c r="D32" s="11" t="s">
        <v>394</v>
      </c>
      <c r="E32" s="11" t="s">
        <v>394</v>
      </c>
      <c r="F32" s="11" t="s">
        <v>394</v>
      </c>
      <c r="G32" s="11" t="s">
        <v>394</v>
      </c>
      <c r="H32" s="11" t="s">
        <v>394</v>
      </c>
      <c r="I32" s="11" t="s">
        <v>394</v>
      </c>
      <c r="J32" s="11" t="s">
        <v>394</v>
      </c>
      <c r="K32" s="16" t="s">
        <v>394</v>
      </c>
      <c r="L32" s="16" t="s">
        <v>394</v>
      </c>
    </row>
    <row r="33" spans="1:12" ht="12" customHeight="1">
      <c r="A33" s="2" t="str">
        <f>"Sep "&amp;RIGHT(A6,4)+1</f>
        <v>Sep 2013</v>
      </c>
      <c r="B33" s="11" t="s">
        <v>394</v>
      </c>
      <c r="C33" s="11" t="s">
        <v>394</v>
      </c>
      <c r="D33" s="11" t="s">
        <v>394</v>
      </c>
      <c r="E33" s="11" t="s">
        <v>394</v>
      </c>
      <c r="F33" s="11" t="s">
        <v>394</v>
      </c>
      <c r="G33" s="11" t="s">
        <v>394</v>
      </c>
      <c r="H33" s="11" t="s">
        <v>394</v>
      </c>
      <c r="I33" s="11" t="s">
        <v>394</v>
      </c>
      <c r="J33" s="11" t="s">
        <v>394</v>
      </c>
      <c r="K33" s="16" t="s">
        <v>394</v>
      </c>
      <c r="L33" s="16" t="s">
        <v>394</v>
      </c>
    </row>
    <row r="34" spans="1:12" ht="12" customHeight="1">
      <c r="A34" s="12" t="s">
        <v>58</v>
      </c>
      <c r="B34" s="13">
        <v>2354</v>
      </c>
      <c r="C34" s="13">
        <v>1007</v>
      </c>
      <c r="D34" s="13">
        <v>13357</v>
      </c>
      <c r="E34" s="13">
        <v>574863</v>
      </c>
      <c r="F34" s="13">
        <v>591581</v>
      </c>
      <c r="G34" s="13">
        <v>10953185.9182</v>
      </c>
      <c r="H34" s="13" t="s">
        <v>394</v>
      </c>
      <c r="I34" s="13">
        <v>820693</v>
      </c>
      <c r="J34" s="13">
        <v>11773878.9182</v>
      </c>
      <c r="K34" s="17">
        <v>22.81</v>
      </c>
      <c r="L34" s="17">
        <v>18.3902</v>
      </c>
    </row>
    <row r="35" spans="1:12" ht="12" customHeight="1">
      <c r="A35" s="14" t="str">
        <f>"Total "&amp;MID(A20,7,LEN(A20)-13)&amp;" Months"</f>
        <v>Total 1 Months</v>
      </c>
      <c r="B35" s="15">
        <v>2354</v>
      </c>
      <c r="C35" s="15">
        <v>1007</v>
      </c>
      <c r="D35" s="15">
        <v>13357</v>
      </c>
      <c r="E35" s="15">
        <v>574863</v>
      </c>
      <c r="F35" s="15">
        <v>591581</v>
      </c>
      <c r="G35" s="15">
        <v>10953185.9182</v>
      </c>
      <c r="H35" s="15" t="s">
        <v>394</v>
      </c>
      <c r="I35" s="15">
        <v>820693</v>
      </c>
      <c r="J35" s="15">
        <v>11773878.9182</v>
      </c>
      <c r="K35" s="18">
        <v>22.81</v>
      </c>
      <c r="L35" s="18">
        <v>18.3902</v>
      </c>
    </row>
    <row r="36" spans="1:10" ht="12" customHeight="1">
      <c r="A36" s="33"/>
      <c r="B36" s="33"/>
      <c r="C36" s="33"/>
      <c r="D36" s="33"/>
      <c r="E36" s="33"/>
      <c r="F36" s="33"/>
      <c r="G36" s="33"/>
      <c r="H36" s="33"/>
      <c r="I36" s="33"/>
      <c r="J36" s="33"/>
    </row>
    <row r="37" spans="1:12" ht="81" customHeight="1">
      <c r="A37" s="51" t="s">
        <v>367</v>
      </c>
      <c r="B37" s="51"/>
      <c r="C37" s="51"/>
      <c r="D37" s="51"/>
      <c r="E37" s="51"/>
      <c r="F37" s="51"/>
      <c r="G37" s="51"/>
      <c r="H37" s="51"/>
      <c r="I37" s="51"/>
      <c r="J37" s="51"/>
      <c r="K37" s="51"/>
      <c r="L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B5:L5"/>
    <mergeCell ref="A36:J36"/>
    <mergeCell ref="A37:L37"/>
    <mergeCell ref="A1:K1"/>
    <mergeCell ref="A2:K2"/>
    <mergeCell ref="A3:A4"/>
    <mergeCell ref="B3:F3"/>
    <mergeCell ref="G3:G4"/>
    <mergeCell ref="H3:H4"/>
    <mergeCell ref="J3:J4"/>
    <mergeCell ref="K3:L3"/>
    <mergeCell ref="I3:I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250</v>
      </c>
      <c r="B2" s="43"/>
      <c r="C2" s="43"/>
      <c r="D2" s="43"/>
      <c r="E2" s="43"/>
      <c r="F2" s="43"/>
      <c r="G2" s="43"/>
      <c r="H2" s="43"/>
      <c r="I2" s="1"/>
    </row>
    <row r="3" spans="1:9" ht="24" customHeight="1">
      <c r="A3" s="45" t="s">
        <v>53</v>
      </c>
      <c r="B3" s="47" t="s">
        <v>209</v>
      </c>
      <c r="C3" s="53"/>
      <c r="D3" s="48"/>
      <c r="E3" s="37" t="s">
        <v>248</v>
      </c>
      <c r="F3" s="37" t="s">
        <v>165</v>
      </c>
      <c r="G3" s="37" t="s">
        <v>286</v>
      </c>
      <c r="H3" s="37" t="s">
        <v>166</v>
      </c>
      <c r="I3" s="39" t="s">
        <v>61</v>
      </c>
    </row>
    <row r="4" spans="1:9" ht="24" customHeight="1">
      <c r="A4" s="46"/>
      <c r="B4" s="10" t="s">
        <v>167</v>
      </c>
      <c r="C4" s="10" t="s">
        <v>168</v>
      </c>
      <c r="D4" s="10" t="s">
        <v>58</v>
      </c>
      <c r="E4" s="38"/>
      <c r="F4" s="38"/>
      <c r="G4" s="38"/>
      <c r="H4" s="38"/>
      <c r="I4" s="40"/>
    </row>
    <row r="5" spans="1:9" ht="12" customHeight="1">
      <c r="A5" s="1"/>
      <c r="B5" s="33" t="str">
        <f>REPT("-",29)&amp;" Number "&amp;REPT("-",28)&amp;"   "&amp;REPT("-",54)&amp;" Dollars "&amp;REPT("-",53)</f>
        <v>----------------------------- Number ----------------------------   ------------------------------------------------------ Dollars -----------------------------------------------------</v>
      </c>
      <c r="C5" s="33"/>
      <c r="D5" s="33"/>
      <c r="E5" s="33"/>
      <c r="F5" s="33"/>
      <c r="G5" s="33"/>
      <c r="H5" s="33"/>
      <c r="I5" s="33"/>
    </row>
    <row r="6" ht="12" customHeight="1">
      <c r="A6" s="3" t="s">
        <v>393</v>
      </c>
    </row>
    <row r="7" spans="1:9" ht="12" customHeight="1">
      <c r="A7" s="2" t="str">
        <f>"Oct "&amp;RIGHT(A6,4)-1</f>
        <v>Oct 2011</v>
      </c>
      <c r="B7" s="11" t="s">
        <v>394</v>
      </c>
      <c r="C7" s="11">
        <v>78157</v>
      </c>
      <c r="D7" s="11">
        <v>78157</v>
      </c>
      <c r="E7" s="11">
        <v>4407290.7331</v>
      </c>
      <c r="F7" s="11" t="s">
        <v>394</v>
      </c>
      <c r="G7" s="11">
        <v>589855</v>
      </c>
      <c r="H7" s="11" t="s">
        <v>394</v>
      </c>
      <c r="I7" s="11">
        <v>4997145.7331</v>
      </c>
    </row>
    <row r="8" spans="1:9" ht="12" customHeight="1">
      <c r="A8" s="2" t="str">
        <f>"Nov "&amp;RIGHT(A6,4)-1</f>
        <v>Nov 2011</v>
      </c>
      <c r="B8" s="11" t="s">
        <v>394</v>
      </c>
      <c r="C8" s="11">
        <v>79275</v>
      </c>
      <c r="D8" s="11">
        <v>79275</v>
      </c>
      <c r="E8" s="11">
        <v>4591767.1297</v>
      </c>
      <c r="F8" s="11" t="s">
        <v>394</v>
      </c>
      <c r="G8" s="11">
        <v>589855</v>
      </c>
      <c r="H8" s="11" t="s">
        <v>394</v>
      </c>
      <c r="I8" s="11">
        <v>5181622.1297</v>
      </c>
    </row>
    <row r="9" spans="1:9" ht="12" customHeight="1">
      <c r="A9" s="2" t="str">
        <f>"Dec "&amp;RIGHT(A6,4)-1</f>
        <v>Dec 2011</v>
      </c>
      <c r="B9" s="11" t="s">
        <v>394</v>
      </c>
      <c r="C9" s="11">
        <v>75373</v>
      </c>
      <c r="D9" s="11">
        <v>75373</v>
      </c>
      <c r="E9" s="11">
        <v>4261340.9739</v>
      </c>
      <c r="F9" s="11">
        <v>7592055</v>
      </c>
      <c r="G9" s="11">
        <v>589855</v>
      </c>
      <c r="H9" s="11" t="s">
        <v>394</v>
      </c>
      <c r="I9" s="11">
        <v>12443250.9739</v>
      </c>
    </row>
    <row r="10" spans="1:9" ht="12" customHeight="1">
      <c r="A10" s="2" t="str">
        <f>"Jan "&amp;RIGHT(A6,4)</f>
        <v>Jan 2012</v>
      </c>
      <c r="B10" s="11" t="s">
        <v>394</v>
      </c>
      <c r="C10" s="11">
        <v>79840</v>
      </c>
      <c r="D10" s="11">
        <v>79840</v>
      </c>
      <c r="E10" s="11">
        <v>4534385.8216</v>
      </c>
      <c r="F10" s="11" t="s">
        <v>394</v>
      </c>
      <c r="G10" s="11">
        <v>589855</v>
      </c>
      <c r="H10" s="11" t="s">
        <v>394</v>
      </c>
      <c r="I10" s="11">
        <v>5124240.8216</v>
      </c>
    </row>
    <row r="11" spans="1:9" ht="12" customHeight="1">
      <c r="A11" s="2" t="str">
        <f>"Feb "&amp;RIGHT(A6,4)</f>
        <v>Feb 2012</v>
      </c>
      <c r="B11" s="11" t="s">
        <v>394</v>
      </c>
      <c r="C11" s="11">
        <v>72405</v>
      </c>
      <c r="D11" s="11">
        <v>72405</v>
      </c>
      <c r="E11" s="11">
        <v>4047256.3913</v>
      </c>
      <c r="F11" s="11" t="s">
        <v>394</v>
      </c>
      <c r="G11" s="11">
        <v>589855</v>
      </c>
      <c r="H11" s="11" t="s">
        <v>394</v>
      </c>
      <c r="I11" s="11">
        <v>4637111.3913</v>
      </c>
    </row>
    <row r="12" spans="1:9" ht="12" customHeight="1">
      <c r="A12" s="2" t="str">
        <f>"Mar "&amp;RIGHT(A6,4)</f>
        <v>Mar 2012</v>
      </c>
      <c r="B12" s="11" t="s">
        <v>394</v>
      </c>
      <c r="C12" s="11">
        <v>75759</v>
      </c>
      <c r="D12" s="11">
        <v>75759</v>
      </c>
      <c r="E12" s="11">
        <v>4257349.4188</v>
      </c>
      <c r="F12" s="11">
        <v>9429249</v>
      </c>
      <c r="G12" s="11">
        <v>589855</v>
      </c>
      <c r="H12" s="11" t="s">
        <v>394</v>
      </c>
      <c r="I12" s="11">
        <v>14276453.4188</v>
      </c>
    </row>
    <row r="13" spans="1:9" ht="12" customHeight="1">
      <c r="A13" s="2" t="str">
        <f>"Apr "&amp;RIGHT(A6,4)</f>
        <v>Apr 2012</v>
      </c>
      <c r="B13" s="11" t="s">
        <v>394</v>
      </c>
      <c r="C13" s="11">
        <v>75212</v>
      </c>
      <c r="D13" s="11">
        <v>75212</v>
      </c>
      <c r="E13" s="11">
        <v>4177867.9504</v>
      </c>
      <c r="F13" s="11" t="s">
        <v>394</v>
      </c>
      <c r="G13" s="11">
        <v>589855</v>
      </c>
      <c r="H13" s="11" t="s">
        <v>394</v>
      </c>
      <c r="I13" s="11">
        <v>4767722.9504</v>
      </c>
    </row>
    <row r="14" spans="1:9" ht="12" customHeight="1">
      <c r="A14" s="2" t="str">
        <f>"May "&amp;RIGHT(A6,4)</f>
        <v>May 2012</v>
      </c>
      <c r="B14" s="11" t="s">
        <v>394</v>
      </c>
      <c r="C14" s="11">
        <v>75169</v>
      </c>
      <c r="D14" s="11">
        <v>75169</v>
      </c>
      <c r="E14" s="11">
        <v>4266697.5639</v>
      </c>
      <c r="F14" s="11" t="s">
        <v>394</v>
      </c>
      <c r="G14" s="11">
        <v>589855</v>
      </c>
      <c r="H14" s="11" t="s">
        <v>394</v>
      </c>
      <c r="I14" s="11">
        <v>4856552.5639</v>
      </c>
    </row>
    <row r="15" spans="1:9" ht="12" customHeight="1">
      <c r="A15" s="2" t="str">
        <f>"Jun "&amp;RIGHT(A6,4)</f>
        <v>Jun 2012</v>
      </c>
      <c r="B15" s="11" t="s">
        <v>394</v>
      </c>
      <c r="C15" s="11">
        <v>74918</v>
      </c>
      <c r="D15" s="11">
        <v>74918</v>
      </c>
      <c r="E15" s="11">
        <v>4259461.0979</v>
      </c>
      <c r="F15" s="11">
        <v>8328980</v>
      </c>
      <c r="G15" s="11">
        <v>589855</v>
      </c>
      <c r="H15" s="11" t="s">
        <v>394</v>
      </c>
      <c r="I15" s="11">
        <v>13178296.0979</v>
      </c>
    </row>
    <row r="16" spans="1:9" ht="12" customHeight="1">
      <c r="A16" s="2" t="str">
        <f>"Jul "&amp;RIGHT(A6,4)</f>
        <v>Jul 2012</v>
      </c>
      <c r="B16" s="11" t="s">
        <v>394</v>
      </c>
      <c r="C16" s="11">
        <v>77352</v>
      </c>
      <c r="D16" s="11">
        <v>77352</v>
      </c>
      <c r="E16" s="11">
        <v>4387656.2875</v>
      </c>
      <c r="F16" s="11" t="s">
        <v>394</v>
      </c>
      <c r="G16" s="11">
        <v>589855</v>
      </c>
      <c r="H16" s="11" t="s">
        <v>394</v>
      </c>
      <c r="I16" s="11">
        <v>4977511.2875</v>
      </c>
    </row>
    <row r="17" spans="1:9" ht="12" customHeight="1">
      <c r="A17" s="2" t="str">
        <f>"Aug "&amp;RIGHT(A6,4)</f>
        <v>Aug 2012</v>
      </c>
      <c r="B17" s="11" t="s">
        <v>394</v>
      </c>
      <c r="C17" s="11">
        <v>79228</v>
      </c>
      <c r="D17" s="11">
        <v>79228</v>
      </c>
      <c r="E17" s="11">
        <v>4644586.4395</v>
      </c>
      <c r="F17" s="11" t="s">
        <v>394</v>
      </c>
      <c r="G17" s="11">
        <v>589855</v>
      </c>
      <c r="H17" s="11" t="s">
        <v>394</v>
      </c>
      <c r="I17" s="11">
        <v>5234441.4395</v>
      </c>
    </row>
    <row r="18" spans="1:9" ht="12" customHeight="1">
      <c r="A18" s="2" t="str">
        <f>"Sep "&amp;RIGHT(A6,4)</f>
        <v>Sep 2012</v>
      </c>
      <c r="B18" s="11" t="s">
        <v>394</v>
      </c>
      <c r="C18" s="11">
        <v>75670</v>
      </c>
      <c r="D18" s="11">
        <v>75670</v>
      </c>
      <c r="E18" s="11">
        <v>4548836.6171</v>
      </c>
      <c r="F18" s="11">
        <v>10848353</v>
      </c>
      <c r="G18" s="11">
        <v>589858</v>
      </c>
      <c r="H18" s="11">
        <v>251164</v>
      </c>
      <c r="I18" s="11">
        <v>16238211.6171</v>
      </c>
    </row>
    <row r="19" spans="1:9" ht="12" customHeight="1">
      <c r="A19" s="12" t="s">
        <v>58</v>
      </c>
      <c r="B19" s="13" t="s">
        <v>394</v>
      </c>
      <c r="C19" s="13">
        <v>76529.8333</v>
      </c>
      <c r="D19" s="13">
        <v>76529.8333</v>
      </c>
      <c r="E19" s="13">
        <v>52384496.4247</v>
      </c>
      <c r="F19" s="13">
        <v>36198637</v>
      </c>
      <c r="G19" s="13">
        <v>7078263</v>
      </c>
      <c r="H19" s="13">
        <v>251164</v>
      </c>
      <c r="I19" s="13">
        <v>95912560.4247</v>
      </c>
    </row>
    <row r="20" spans="1:9" ht="12" customHeight="1">
      <c r="A20" s="14" t="s">
        <v>395</v>
      </c>
      <c r="B20" s="15" t="s">
        <v>394</v>
      </c>
      <c r="C20" s="15">
        <v>78157</v>
      </c>
      <c r="D20" s="15">
        <v>78157</v>
      </c>
      <c r="E20" s="15">
        <v>4407290.7331</v>
      </c>
      <c r="F20" s="15">
        <v>0</v>
      </c>
      <c r="G20" s="15" t="s">
        <v>394</v>
      </c>
      <c r="H20" s="15" t="s">
        <v>394</v>
      </c>
      <c r="I20" s="15" t="s">
        <v>394</v>
      </c>
    </row>
    <row r="21" ht="12" customHeight="1">
      <c r="A21" s="3" t="str">
        <f>"FY "&amp;RIGHT(A6,4)+1</f>
        <v>FY 2013</v>
      </c>
    </row>
    <row r="22" spans="1:9" ht="12" customHeight="1">
      <c r="A22" s="2" t="str">
        <f>"Oct "&amp;RIGHT(A6,4)</f>
        <v>Oct 2012</v>
      </c>
      <c r="B22" s="11" t="s">
        <v>394</v>
      </c>
      <c r="C22" s="11">
        <v>77556</v>
      </c>
      <c r="D22" s="11">
        <v>77556</v>
      </c>
      <c r="E22" s="11">
        <v>4642516.7474</v>
      </c>
      <c r="F22" s="11" t="s">
        <v>394</v>
      </c>
      <c r="G22" s="11">
        <v>624260</v>
      </c>
      <c r="H22" s="11" t="s">
        <v>394</v>
      </c>
      <c r="I22" s="11">
        <v>5266776.7474</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t="s">
        <v>394</v>
      </c>
      <c r="C34" s="13">
        <v>77556</v>
      </c>
      <c r="D34" s="13">
        <v>77556</v>
      </c>
      <c r="E34" s="13">
        <v>4642516.7474</v>
      </c>
      <c r="F34" s="13" t="s">
        <v>394</v>
      </c>
      <c r="G34" s="13">
        <v>624260</v>
      </c>
      <c r="H34" s="13" t="s">
        <v>394</v>
      </c>
      <c r="I34" s="13">
        <v>5266776.7474</v>
      </c>
    </row>
    <row r="35" spans="1:9" ht="12" customHeight="1">
      <c r="A35" s="14" t="str">
        <f>"Total "&amp;MID(A20,7,LEN(A20)-13)&amp;" Months"</f>
        <v>Total 1 Months</v>
      </c>
      <c r="B35" s="15" t="s">
        <v>394</v>
      </c>
      <c r="C35" s="15">
        <v>77556</v>
      </c>
      <c r="D35" s="15">
        <v>77556</v>
      </c>
      <c r="E35" s="15">
        <v>4642516.7474</v>
      </c>
      <c r="F35" s="15" t="s">
        <v>394</v>
      </c>
      <c r="G35" s="15">
        <v>624260</v>
      </c>
      <c r="H35" s="15" t="s">
        <v>394</v>
      </c>
      <c r="I35" s="15">
        <v>5266776.7474</v>
      </c>
    </row>
    <row r="36" spans="1:7" ht="12" customHeight="1">
      <c r="A36" s="33"/>
      <c r="B36" s="33"/>
      <c r="C36" s="33"/>
      <c r="D36" s="33"/>
      <c r="E36" s="33"/>
      <c r="F36" s="33"/>
      <c r="G36" s="25"/>
    </row>
    <row r="37" spans="1:9" ht="69.75" customHeight="1">
      <c r="A37" s="51" t="s">
        <v>344</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H3:H4"/>
    <mergeCell ref="G3:G4"/>
    <mergeCell ref="I3:I4"/>
    <mergeCell ref="B5:I5"/>
    <mergeCell ref="A36:F36"/>
    <mergeCell ref="A37:I37"/>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1" t="s">
        <v>391</v>
      </c>
      <c r="B1" s="41"/>
      <c r="C1" s="41"/>
      <c r="D1" s="41"/>
      <c r="E1" s="41"/>
      <c r="F1" s="41"/>
      <c r="G1" s="41"/>
      <c r="H1" s="41"/>
      <c r="I1" s="41"/>
      <c r="J1" s="41"/>
      <c r="K1" s="2" t="s">
        <v>392</v>
      </c>
    </row>
    <row r="2" spans="1:11" ht="12" customHeight="1">
      <c r="A2" s="43" t="s">
        <v>169</v>
      </c>
      <c r="B2" s="43"/>
      <c r="C2" s="43"/>
      <c r="D2" s="43"/>
      <c r="E2" s="43"/>
      <c r="F2" s="43"/>
      <c r="G2" s="43"/>
      <c r="H2" s="43"/>
      <c r="I2" s="43"/>
      <c r="J2" s="43"/>
      <c r="K2" s="1"/>
    </row>
    <row r="3" spans="1:11" ht="24" customHeight="1">
      <c r="A3" s="45" t="s">
        <v>53</v>
      </c>
      <c r="B3" s="47" t="s">
        <v>72</v>
      </c>
      <c r="C3" s="53"/>
      <c r="D3" s="48"/>
      <c r="E3" s="47" t="s">
        <v>143</v>
      </c>
      <c r="F3" s="53"/>
      <c r="G3" s="48"/>
      <c r="H3" s="37" t="s">
        <v>253</v>
      </c>
      <c r="I3" s="47" t="s">
        <v>170</v>
      </c>
      <c r="J3" s="53"/>
      <c r="K3" s="53"/>
    </row>
    <row r="4" spans="1:11" ht="24" customHeight="1">
      <c r="A4" s="46"/>
      <c r="B4" s="10" t="s">
        <v>251</v>
      </c>
      <c r="C4" s="10" t="s">
        <v>171</v>
      </c>
      <c r="D4" s="10" t="s">
        <v>58</v>
      </c>
      <c r="E4" s="10" t="s">
        <v>251</v>
      </c>
      <c r="F4" s="10" t="s">
        <v>252</v>
      </c>
      <c r="G4" s="10" t="s">
        <v>58</v>
      </c>
      <c r="H4" s="38"/>
      <c r="I4" s="10" t="s">
        <v>251</v>
      </c>
      <c r="J4" s="10" t="s">
        <v>252</v>
      </c>
      <c r="K4" s="9" t="s">
        <v>58</v>
      </c>
    </row>
    <row r="5" spans="1:11" ht="12" customHeight="1">
      <c r="A5" s="1"/>
      <c r="B5" s="33" t="str">
        <f>REPT("-",102)&amp;" Dollars "&amp;REPT("-",148)</f>
        <v>------------------------------------------------------------------------------------------------------ Dollars ----------------------------------------------------------------------------------------------------------------------------------------------------</v>
      </c>
      <c r="C5" s="33"/>
      <c r="D5" s="33"/>
      <c r="E5" s="33"/>
      <c r="F5" s="33"/>
      <c r="G5" s="33"/>
      <c r="H5" s="33"/>
      <c r="I5" s="33"/>
      <c r="J5" s="33"/>
      <c r="K5" s="33"/>
    </row>
    <row r="6" ht="12" customHeight="1">
      <c r="A6" s="3" t="s">
        <v>393</v>
      </c>
    </row>
    <row r="7" spans="1:11" ht="12" customHeight="1">
      <c r="A7" s="2" t="str">
        <f>"Oct "&amp;RIGHT(A6,4)-1</f>
        <v>Oct 2011</v>
      </c>
      <c r="B7" s="11">
        <v>167295460.03</v>
      </c>
      <c r="C7" s="11">
        <v>1410725.8725</v>
      </c>
      <c r="D7" s="11">
        <v>168706185.9025</v>
      </c>
      <c r="E7" s="11">
        <v>169661.63</v>
      </c>
      <c r="F7" s="11" t="s">
        <v>394</v>
      </c>
      <c r="G7" s="11">
        <v>169661.63</v>
      </c>
      <c r="H7" s="11">
        <v>49576.65</v>
      </c>
      <c r="I7" s="11">
        <v>167514698.31</v>
      </c>
      <c r="J7" s="11">
        <v>1410725.8725</v>
      </c>
      <c r="K7" s="11">
        <v>168925424.1825</v>
      </c>
    </row>
    <row r="8" spans="1:11" ht="12" customHeight="1">
      <c r="A8" s="2" t="str">
        <f>"Nov "&amp;RIGHT(A6,4)-1</f>
        <v>Nov 2011</v>
      </c>
      <c r="B8" s="11">
        <v>116947815.99</v>
      </c>
      <c r="C8" s="11">
        <v>1411431.865</v>
      </c>
      <c r="D8" s="11">
        <v>118359247.855</v>
      </c>
      <c r="E8" s="11">
        <v>134542.81</v>
      </c>
      <c r="F8" s="11" t="s">
        <v>394</v>
      </c>
      <c r="G8" s="11">
        <v>134542.81</v>
      </c>
      <c r="H8" s="11">
        <v>21368.16</v>
      </c>
      <c r="I8" s="11">
        <v>117103726.96</v>
      </c>
      <c r="J8" s="11">
        <v>1411431.865</v>
      </c>
      <c r="K8" s="11">
        <v>118515158.825</v>
      </c>
    </row>
    <row r="9" spans="1:11" ht="12" customHeight="1">
      <c r="A9" s="2" t="str">
        <f>"Dec "&amp;RIGHT(A6,4)-1</f>
        <v>Dec 2011</v>
      </c>
      <c r="B9" s="11">
        <v>142215916.96</v>
      </c>
      <c r="C9" s="11">
        <v>1049927.4375</v>
      </c>
      <c r="D9" s="11">
        <v>143265844.3975</v>
      </c>
      <c r="E9" s="11">
        <v>86661.31</v>
      </c>
      <c r="F9" s="11">
        <v>19638898</v>
      </c>
      <c r="G9" s="11">
        <v>19725559.31</v>
      </c>
      <c r="H9" s="11">
        <v>52651.45</v>
      </c>
      <c r="I9" s="11">
        <v>142355229.72</v>
      </c>
      <c r="J9" s="11">
        <v>20688825.4375</v>
      </c>
      <c r="K9" s="11">
        <v>163044055.1575</v>
      </c>
    </row>
    <row r="10" spans="1:11" ht="12" customHeight="1">
      <c r="A10" s="2" t="str">
        <f>"Jan "&amp;RIGHT(A6,4)</f>
        <v>Jan 2012</v>
      </c>
      <c r="B10" s="11">
        <v>128326859.31</v>
      </c>
      <c r="C10" s="11">
        <v>1442340.8975</v>
      </c>
      <c r="D10" s="11">
        <v>129769200.2075</v>
      </c>
      <c r="E10" s="11">
        <v>20045.09</v>
      </c>
      <c r="F10" s="11" t="s">
        <v>394</v>
      </c>
      <c r="G10" s="11">
        <v>20045.09</v>
      </c>
      <c r="H10" s="11">
        <v>6841.42</v>
      </c>
      <c r="I10" s="11">
        <v>128353745.82</v>
      </c>
      <c r="J10" s="11">
        <v>1442340.8975</v>
      </c>
      <c r="K10" s="11">
        <v>129796086.7175</v>
      </c>
    </row>
    <row r="11" spans="1:11" ht="12" customHeight="1">
      <c r="A11" s="2" t="str">
        <f>"Feb "&amp;RIGHT(A6,4)</f>
        <v>Feb 2012</v>
      </c>
      <c r="B11" s="11">
        <v>91094902.17</v>
      </c>
      <c r="C11" s="11">
        <v>1415340.3</v>
      </c>
      <c r="D11" s="11">
        <v>92510242.47</v>
      </c>
      <c r="E11" s="11">
        <v>150360.35</v>
      </c>
      <c r="F11" s="11" t="s">
        <v>394</v>
      </c>
      <c r="G11" s="11">
        <v>150360.35</v>
      </c>
      <c r="H11" s="11">
        <v>40604.36</v>
      </c>
      <c r="I11" s="11">
        <v>91285866.88</v>
      </c>
      <c r="J11" s="11">
        <v>1415340.3</v>
      </c>
      <c r="K11" s="11">
        <v>92701207.18</v>
      </c>
    </row>
    <row r="12" spans="1:11" ht="12" customHeight="1">
      <c r="A12" s="2" t="str">
        <f>"Mar "&amp;RIGHT(A6,4)</f>
        <v>Mar 2012</v>
      </c>
      <c r="B12" s="11">
        <v>67719365.58</v>
      </c>
      <c r="C12" s="11">
        <v>1187527.445</v>
      </c>
      <c r="D12" s="11">
        <v>68906893.025</v>
      </c>
      <c r="E12" s="11">
        <v>220934.13</v>
      </c>
      <c r="F12" s="11">
        <v>29207022</v>
      </c>
      <c r="G12" s="11">
        <v>29427956.13</v>
      </c>
      <c r="H12" s="11">
        <v>6638.84</v>
      </c>
      <c r="I12" s="11">
        <v>67946938.55</v>
      </c>
      <c r="J12" s="11">
        <v>30394549.445</v>
      </c>
      <c r="K12" s="11">
        <v>98341487.995</v>
      </c>
    </row>
    <row r="13" spans="1:11" ht="12" customHeight="1">
      <c r="A13" s="2" t="str">
        <f>"Apr "&amp;RIGHT(A6,4)</f>
        <v>Apr 2012</v>
      </c>
      <c r="B13" s="11">
        <v>41805217.43</v>
      </c>
      <c r="C13" s="11">
        <v>1436220.3675</v>
      </c>
      <c r="D13" s="11">
        <v>43241437.7975</v>
      </c>
      <c r="E13" s="11">
        <v>274424.95</v>
      </c>
      <c r="F13" s="11" t="s">
        <v>394</v>
      </c>
      <c r="G13" s="11">
        <v>274424.95</v>
      </c>
      <c r="H13" s="11">
        <v>98006.23</v>
      </c>
      <c r="I13" s="11">
        <v>42177648.61</v>
      </c>
      <c r="J13" s="11">
        <v>1436220.3675</v>
      </c>
      <c r="K13" s="11">
        <v>43613868.9775</v>
      </c>
    </row>
    <row r="14" spans="1:11" ht="12" customHeight="1">
      <c r="A14" s="2" t="str">
        <f>"May "&amp;RIGHT(A6,4)</f>
        <v>May 2012</v>
      </c>
      <c r="B14" s="11">
        <v>20599388.63</v>
      </c>
      <c r="C14" s="11">
        <v>1090888.575</v>
      </c>
      <c r="D14" s="11">
        <v>21690277.205</v>
      </c>
      <c r="E14" s="11">
        <v>150.96</v>
      </c>
      <c r="F14" s="11" t="s">
        <v>394</v>
      </c>
      <c r="G14" s="11">
        <v>150.96</v>
      </c>
      <c r="H14" s="11">
        <v>18039.3</v>
      </c>
      <c r="I14" s="11">
        <v>20617578.89</v>
      </c>
      <c r="J14" s="11">
        <v>1090888.575</v>
      </c>
      <c r="K14" s="11">
        <v>21708467.465</v>
      </c>
    </row>
    <row r="15" spans="1:11" ht="12" customHeight="1">
      <c r="A15" s="2" t="str">
        <f>"Jun "&amp;RIGHT(A6,4)</f>
        <v>Jun 2012</v>
      </c>
      <c r="B15" s="11">
        <v>14131505.49</v>
      </c>
      <c r="C15" s="11">
        <v>12215.25</v>
      </c>
      <c r="D15" s="11">
        <v>14143720.74</v>
      </c>
      <c r="E15" s="11" t="s">
        <v>394</v>
      </c>
      <c r="F15" s="11">
        <v>28873124</v>
      </c>
      <c r="G15" s="11">
        <v>28873124</v>
      </c>
      <c r="H15" s="11">
        <v>46284.8</v>
      </c>
      <c r="I15" s="11">
        <v>14177790.29</v>
      </c>
      <c r="J15" s="11">
        <v>28885339.25</v>
      </c>
      <c r="K15" s="11">
        <v>43063129.54</v>
      </c>
    </row>
    <row r="16" spans="1:11" ht="12" customHeight="1">
      <c r="A16" s="2" t="str">
        <f>"Jul "&amp;RIGHT(A6,4)</f>
        <v>Jul 2012</v>
      </c>
      <c r="B16" s="11">
        <v>67896878.79</v>
      </c>
      <c r="C16" s="11">
        <v>6888.7</v>
      </c>
      <c r="D16" s="11">
        <v>67903767.49</v>
      </c>
      <c r="E16" s="11">
        <v>127085.17</v>
      </c>
      <c r="F16" s="11" t="s">
        <v>394</v>
      </c>
      <c r="G16" s="11">
        <v>127085.17</v>
      </c>
      <c r="H16" s="11">
        <v>37970.97</v>
      </c>
      <c r="I16" s="11">
        <v>68061934.93</v>
      </c>
      <c r="J16" s="11">
        <v>6888.7</v>
      </c>
      <c r="K16" s="11">
        <v>68068823.63</v>
      </c>
    </row>
    <row r="17" spans="1:11" ht="12" customHeight="1">
      <c r="A17" s="2" t="str">
        <f>"Aug "&amp;RIGHT(A6,4)</f>
        <v>Aug 2012</v>
      </c>
      <c r="B17" s="11">
        <v>144909345.23</v>
      </c>
      <c r="C17" s="11">
        <v>786477.055</v>
      </c>
      <c r="D17" s="11">
        <v>145695822.285</v>
      </c>
      <c r="E17" s="11">
        <v>32787.19</v>
      </c>
      <c r="F17" s="11" t="s">
        <v>394</v>
      </c>
      <c r="G17" s="11">
        <v>32787.19</v>
      </c>
      <c r="H17" s="11">
        <v>314328.53</v>
      </c>
      <c r="I17" s="11">
        <v>145256460.95</v>
      </c>
      <c r="J17" s="11">
        <v>786477.055</v>
      </c>
      <c r="K17" s="11">
        <v>146042938.005</v>
      </c>
    </row>
    <row r="18" spans="1:11" ht="12" customHeight="1">
      <c r="A18" s="2" t="str">
        <f>"Sep "&amp;RIGHT(A6,4)</f>
        <v>Sep 2012</v>
      </c>
      <c r="B18" s="11">
        <v>141885319.85</v>
      </c>
      <c r="C18" s="11">
        <v>1485880.9875</v>
      </c>
      <c r="D18" s="11">
        <v>143371200.8375</v>
      </c>
      <c r="E18" s="11">
        <v>127494.11</v>
      </c>
      <c r="F18" s="11">
        <v>27344978</v>
      </c>
      <c r="G18" s="11">
        <v>27472472.11</v>
      </c>
      <c r="H18" s="11">
        <v>144610.92</v>
      </c>
      <c r="I18" s="11">
        <v>142157424.88</v>
      </c>
      <c r="J18" s="11">
        <v>28830858.9875</v>
      </c>
      <c r="K18" s="11">
        <v>170988283.8675</v>
      </c>
    </row>
    <row r="19" spans="1:11" ht="12" customHeight="1">
      <c r="A19" s="12" t="s">
        <v>58</v>
      </c>
      <c r="B19" s="13">
        <v>1144827975.46</v>
      </c>
      <c r="C19" s="13">
        <v>12735864.7525</v>
      </c>
      <c r="D19" s="13">
        <v>1157563840.2125</v>
      </c>
      <c r="E19" s="13">
        <v>1344147.7</v>
      </c>
      <c r="F19" s="13">
        <v>105064022</v>
      </c>
      <c r="G19" s="13">
        <v>106408169.7</v>
      </c>
      <c r="H19" s="13">
        <v>836921.63</v>
      </c>
      <c r="I19" s="13">
        <v>1147009044.79</v>
      </c>
      <c r="J19" s="13">
        <v>117799886.7525</v>
      </c>
      <c r="K19" s="13">
        <v>1264808931.5425</v>
      </c>
    </row>
    <row r="20" spans="1:11" ht="12" customHeight="1">
      <c r="A20" s="14" t="s">
        <v>395</v>
      </c>
      <c r="B20" s="15">
        <v>167295460.03</v>
      </c>
      <c r="C20" s="15">
        <v>1410725.8725</v>
      </c>
      <c r="D20" s="15">
        <v>168706185.9025</v>
      </c>
      <c r="E20" s="15">
        <v>169661.63</v>
      </c>
      <c r="F20" s="15" t="s">
        <v>394</v>
      </c>
      <c r="G20" s="15">
        <v>169661.63</v>
      </c>
      <c r="H20" s="15">
        <v>49576.65</v>
      </c>
      <c r="I20" s="15">
        <v>167514698.31</v>
      </c>
      <c r="J20" s="15">
        <v>1410725.8725</v>
      </c>
      <c r="K20" s="15">
        <v>168925424.1825</v>
      </c>
    </row>
    <row r="21" ht="12" customHeight="1">
      <c r="A21" s="3" t="str">
        <f>"FY "&amp;RIGHT(A6,4)+1</f>
        <v>FY 2013</v>
      </c>
    </row>
    <row r="22" spans="1:11" ht="12" customHeight="1">
      <c r="A22" s="2" t="str">
        <f>"Oct "&amp;RIGHT(A6,4)</f>
        <v>Oct 2012</v>
      </c>
      <c r="B22" s="11">
        <v>150152342.24</v>
      </c>
      <c r="C22" s="11">
        <v>1448978.6675</v>
      </c>
      <c r="D22" s="11">
        <v>151601320.9075</v>
      </c>
      <c r="E22" s="11">
        <v>156579.6</v>
      </c>
      <c r="F22" s="11" t="s">
        <v>394</v>
      </c>
      <c r="G22" s="11">
        <v>156579.6</v>
      </c>
      <c r="H22" s="11">
        <v>50566.52</v>
      </c>
      <c r="I22" s="11">
        <v>150359488.36</v>
      </c>
      <c r="J22" s="11">
        <v>1448978.6675</v>
      </c>
      <c r="K22" s="11">
        <v>151808467.0275</v>
      </c>
    </row>
    <row r="23" spans="1:11" ht="12"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row>
    <row r="34" spans="1:11" ht="12" customHeight="1">
      <c r="A34" s="12" t="s">
        <v>58</v>
      </c>
      <c r="B34" s="13">
        <v>150152342.24</v>
      </c>
      <c r="C34" s="13">
        <v>1448978.6675</v>
      </c>
      <c r="D34" s="13">
        <v>151601320.9075</v>
      </c>
      <c r="E34" s="13">
        <v>156579.6</v>
      </c>
      <c r="F34" s="13" t="s">
        <v>394</v>
      </c>
      <c r="G34" s="13">
        <v>156579.6</v>
      </c>
      <c r="H34" s="13">
        <v>50566.52</v>
      </c>
      <c r="I34" s="13">
        <v>150359488.36</v>
      </c>
      <c r="J34" s="13">
        <v>1448978.6675</v>
      </c>
      <c r="K34" s="13">
        <v>151808467.0275</v>
      </c>
    </row>
    <row r="35" spans="1:11" ht="12" customHeight="1">
      <c r="A35" s="14" t="str">
        <f>"Total "&amp;MID(A20,7,LEN(A20)-13)&amp;" Months"</f>
        <v>Total 1 Months</v>
      </c>
      <c r="B35" s="15">
        <v>150152342.24</v>
      </c>
      <c r="C35" s="15">
        <v>1448978.6675</v>
      </c>
      <c r="D35" s="15">
        <v>151601320.9075</v>
      </c>
      <c r="E35" s="15">
        <v>156579.6</v>
      </c>
      <c r="F35" s="15" t="s">
        <v>394</v>
      </c>
      <c r="G35" s="15">
        <v>156579.6</v>
      </c>
      <c r="H35" s="15">
        <v>50566.52</v>
      </c>
      <c r="I35" s="15">
        <v>150359488.36</v>
      </c>
      <c r="J35" s="15">
        <v>1448978.6675</v>
      </c>
      <c r="K35" s="15">
        <v>151808467.0275</v>
      </c>
    </row>
    <row r="36" spans="1:10" ht="12" customHeight="1">
      <c r="A36" s="33"/>
      <c r="B36" s="33"/>
      <c r="C36" s="33"/>
      <c r="D36" s="33"/>
      <c r="E36" s="33"/>
      <c r="F36" s="33"/>
      <c r="G36" s="33"/>
      <c r="H36" s="33"/>
      <c r="I36" s="33"/>
      <c r="J36" s="33"/>
    </row>
    <row r="37" spans="1:10" ht="69.75" customHeight="1">
      <c r="A37" s="51" t="s">
        <v>369</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41" t="s">
        <v>391</v>
      </c>
      <c r="B1" s="41"/>
      <c r="C1" s="41"/>
      <c r="D1" s="41"/>
      <c r="E1" s="41"/>
      <c r="F1" s="41"/>
      <c r="G1" s="41"/>
      <c r="H1" s="41"/>
      <c r="I1" s="41"/>
      <c r="J1" s="2" t="s">
        <v>392</v>
      </c>
    </row>
    <row r="2" spans="1:10" ht="12" customHeight="1">
      <c r="A2" s="43" t="s">
        <v>172</v>
      </c>
      <c r="B2" s="43"/>
      <c r="C2" s="43"/>
      <c r="D2" s="43"/>
      <c r="E2" s="43"/>
      <c r="F2" s="43"/>
      <c r="G2" s="43"/>
      <c r="H2" s="43"/>
      <c r="I2" s="43"/>
      <c r="J2" s="1"/>
    </row>
    <row r="3" spans="1:10" ht="24" customHeight="1">
      <c r="A3" s="45" t="s">
        <v>53</v>
      </c>
      <c r="B3" s="37" t="s">
        <v>254</v>
      </c>
      <c r="C3" s="37" t="s">
        <v>255</v>
      </c>
      <c r="D3" s="47" t="s">
        <v>173</v>
      </c>
      <c r="E3" s="53"/>
      <c r="F3" s="48"/>
      <c r="G3" s="47" t="s">
        <v>174</v>
      </c>
      <c r="H3" s="53"/>
      <c r="I3" s="48"/>
      <c r="J3" s="39" t="s">
        <v>259</v>
      </c>
    </row>
    <row r="4" spans="1:10" ht="24" customHeight="1">
      <c r="A4" s="46"/>
      <c r="B4" s="38"/>
      <c r="C4" s="38"/>
      <c r="D4" s="10" t="s">
        <v>256</v>
      </c>
      <c r="E4" s="10" t="s">
        <v>257</v>
      </c>
      <c r="F4" s="10" t="s">
        <v>258</v>
      </c>
      <c r="G4" s="10" t="s">
        <v>163</v>
      </c>
      <c r="H4" s="10" t="s">
        <v>171</v>
      </c>
      <c r="I4" s="10" t="s">
        <v>58</v>
      </c>
      <c r="J4" s="40"/>
    </row>
    <row r="5" spans="1:10" ht="12" customHeight="1">
      <c r="A5" s="1"/>
      <c r="B5" s="33" t="str">
        <f>REPT("-",100)&amp;" Dollars "&amp;REPT("-",136)</f>
        <v>---------------------------------------------------------------------------------------------------- Dollars ----------------------------------------------------------------------------------------------------------------------------------------</v>
      </c>
      <c r="C5" s="33"/>
      <c r="D5" s="33"/>
      <c r="E5" s="33"/>
      <c r="F5" s="33"/>
      <c r="G5" s="33"/>
      <c r="H5" s="33"/>
      <c r="I5" s="33"/>
      <c r="J5" s="33"/>
    </row>
    <row r="6" ht="12" customHeight="1">
      <c r="A6" s="3" t="s">
        <v>393</v>
      </c>
    </row>
    <row r="7" spans="1:10" ht="12" customHeight="1">
      <c r="A7" s="2" t="str">
        <f>"Oct "&amp;RIGHT(A6,4)-1</f>
        <v>Oct 2011</v>
      </c>
      <c r="B7" s="11">
        <v>10878116.8562</v>
      </c>
      <c r="C7" s="11">
        <v>4407290.7331</v>
      </c>
      <c r="D7" s="11">
        <v>353433.6</v>
      </c>
      <c r="E7" s="11">
        <v>0</v>
      </c>
      <c r="F7" s="11">
        <v>353433.6</v>
      </c>
      <c r="G7" s="11">
        <v>4760724.3331</v>
      </c>
      <c r="H7" s="11">
        <f aca="true" t="shared" si="0" ref="H7:H20">IF(ISBLANK(E7),"",E7)</f>
        <v>0</v>
      </c>
      <c r="I7" s="11">
        <v>4760724.3331</v>
      </c>
      <c r="J7" s="11" t="s">
        <v>394</v>
      </c>
    </row>
    <row r="8" spans="1:10" ht="12" customHeight="1">
      <c r="A8" s="2" t="str">
        <f>"Nov "&amp;RIGHT(A6,4)-1</f>
        <v>Nov 2011</v>
      </c>
      <c r="B8" s="11">
        <v>11180514.1381</v>
      </c>
      <c r="C8" s="11">
        <v>4591767.1297</v>
      </c>
      <c r="D8" s="11">
        <v>456384</v>
      </c>
      <c r="E8" s="11">
        <v>0</v>
      </c>
      <c r="F8" s="11">
        <v>456384</v>
      </c>
      <c r="G8" s="11">
        <v>5048151.1297</v>
      </c>
      <c r="H8" s="11">
        <f t="shared" si="0"/>
        <v>0</v>
      </c>
      <c r="I8" s="11">
        <v>5048151.1297</v>
      </c>
      <c r="J8" s="11" t="s">
        <v>394</v>
      </c>
    </row>
    <row r="9" spans="1:10" ht="12" customHeight="1">
      <c r="A9" s="2" t="str">
        <f>"Dec "&amp;RIGHT(A6,4)-1</f>
        <v>Dec 2011</v>
      </c>
      <c r="B9" s="11">
        <v>12102724.6903</v>
      </c>
      <c r="C9" s="11">
        <v>4261340.9739</v>
      </c>
      <c r="D9" s="11" t="s">
        <v>394</v>
      </c>
      <c r="E9" s="11" t="s">
        <v>394</v>
      </c>
      <c r="F9" s="11" t="s">
        <v>394</v>
      </c>
      <c r="G9" s="11">
        <v>4261340.9739</v>
      </c>
      <c r="H9" s="11" t="str">
        <f t="shared" si="0"/>
        <v>--</v>
      </c>
      <c r="I9" s="11">
        <v>4261340.9739</v>
      </c>
      <c r="J9" s="11" t="s">
        <v>394</v>
      </c>
    </row>
    <row r="10" spans="1:10" ht="12" customHeight="1">
      <c r="A10" s="2" t="str">
        <f>"Jan "&amp;RIGHT(A6,4)</f>
        <v>Jan 2012</v>
      </c>
      <c r="B10" s="11">
        <v>12698303.2509</v>
      </c>
      <c r="C10" s="11">
        <v>4534385.8216</v>
      </c>
      <c r="D10" s="11" t="s">
        <v>394</v>
      </c>
      <c r="E10" s="11" t="s">
        <v>394</v>
      </c>
      <c r="F10" s="11" t="s">
        <v>394</v>
      </c>
      <c r="G10" s="11">
        <v>4534385.8216</v>
      </c>
      <c r="H10" s="11" t="str">
        <f t="shared" si="0"/>
        <v>--</v>
      </c>
      <c r="I10" s="11">
        <v>4534385.8216</v>
      </c>
      <c r="J10" s="11" t="s">
        <v>394</v>
      </c>
    </row>
    <row r="11" spans="1:10" ht="12" customHeight="1">
      <c r="A11" s="2" t="str">
        <f>"Feb "&amp;RIGHT(A6,4)</f>
        <v>Feb 2012</v>
      </c>
      <c r="B11" s="11">
        <v>12689282.2567</v>
      </c>
      <c r="C11" s="11">
        <v>4047256.3913</v>
      </c>
      <c r="D11" s="11" t="s">
        <v>394</v>
      </c>
      <c r="E11" s="11" t="s">
        <v>394</v>
      </c>
      <c r="F11" s="11" t="s">
        <v>394</v>
      </c>
      <c r="G11" s="11">
        <v>4047256.3913</v>
      </c>
      <c r="H11" s="11" t="str">
        <f t="shared" si="0"/>
        <v>--</v>
      </c>
      <c r="I11" s="11">
        <v>4047256.3913</v>
      </c>
      <c r="J11" s="11" t="s">
        <v>394</v>
      </c>
    </row>
    <row r="12" spans="1:10" ht="12" customHeight="1">
      <c r="A12" s="2" t="str">
        <f>"Mar "&amp;RIGHT(A6,4)</f>
        <v>Mar 2012</v>
      </c>
      <c r="B12" s="11">
        <v>12997097.3227</v>
      </c>
      <c r="C12" s="11">
        <v>4257349.4188</v>
      </c>
      <c r="D12" s="11" t="s">
        <v>394</v>
      </c>
      <c r="E12" s="11" t="s">
        <v>394</v>
      </c>
      <c r="F12" s="11" t="s">
        <v>394</v>
      </c>
      <c r="G12" s="11">
        <v>4257349.4188</v>
      </c>
      <c r="H12" s="11" t="str">
        <f t="shared" si="0"/>
        <v>--</v>
      </c>
      <c r="I12" s="11">
        <v>4257349.4188</v>
      </c>
      <c r="J12" s="11" t="s">
        <v>394</v>
      </c>
    </row>
    <row r="13" spans="1:10" ht="12" customHeight="1">
      <c r="A13" s="2" t="str">
        <f>"Apr "&amp;RIGHT(A6,4)</f>
        <v>Apr 2012</v>
      </c>
      <c r="B13" s="11">
        <v>12572081.9462</v>
      </c>
      <c r="C13" s="11">
        <v>4177867.9504</v>
      </c>
      <c r="D13" s="11" t="s">
        <v>394</v>
      </c>
      <c r="E13" s="11" t="s">
        <v>394</v>
      </c>
      <c r="F13" s="11" t="s">
        <v>394</v>
      </c>
      <c r="G13" s="11">
        <v>4177867.9504</v>
      </c>
      <c r="H13" s="11" t="str">
        <f t="shared" si="0"/>
        <v>--</v>
      </c>
      <c r="I13" s="11">
        <v>4177867.9504</v>
      </c>
      <c r="J13" s="11" t="s">
        <v>394</v>
      </c>
    </row>
    <row r="14" spans="1:10" ht="12" customHeight="1">
      <c r="A14" s="2" t="str">
        <f>"May "&amp;RIGHT(A6,4)</f>
        <v>May 2012</v>
      </c>
      <c r="B14" s="11">
        <v>12611914.0582</v>
      </c>
      <c r="C14" s="11">
        <v>4266697.5639</v>
      </c>
      <c r="D14" s="11" t="s">
        <v>394</v>
      </c>
      <c r="E14" s="11" t="s">
        <v>394</v>
      </c>
      <c r="F14" s="11" t="s">
        <v>394</v>
      </c>
      <c r="G14" s="11">
        <v>4266697.5639</v>
      </c>
      <c r="H14" s="11" t="str">
        <f t="shared" si="0"/>
        <v>--</v>
      </c>
      <c r="I14" s="11">
        <v>4266697.5639</v>
      </c>
      <c r="J14" s="11" t="s">
        <v>394</v>
      </c>
    </row>
    <row r="15" spans="1:10" ht="12" customHeight="1">
      <c r="A15" s="2" t="str">
        <f>"Jun "&amp;RIGHT(A6,4)</f>
        <v>Jun 2012</v>
      </c>
      <c r="B15" s="11">
        <v>10335161.6567</v>
      </c>
      <c r="C15" s="11">
        <v>4259461.0979</v>
      </c>
      <c r="D15" s="11" t="s">
        <v>394</v>
      </c>
      <c r="E15" s="11" t="s">
        <v>394</v>
      </c>
      <c r="F15" s="11" t="s">
        <v>394</v>
      </c>
      <c r="G15" s="11">
        <v>4259461.0979</v>
      </c>
      <c r="H15" s="11" t="str">
        <f t="shared" si="0"/>
        <v>--</v>
      </c>
      <c r="I15" s="11">
        <v>4259461.0979</v>
      </c>
      <c r="J15" s="11" t="s">
        <v>394</v>
      </c>
    </row>
    <row r="16" spans="1:10" ht="12" customHeight="1">
      <c r="A16" s="2" t="str">
        <f>"Jul "&amp;RIGHT(A6,4)</f>
        <v>Jul 2012</v>
      </c>
      <c r="B16" s="11">
        <v>10088710.0367</v>
      </c>
      <c r="C16" s="11">
        <v>4387656.2875</v>
      </c>
      <c r="D16" s="11">
        <v>128623.68</v>
      </c>
      <c r="E16" s="11">
        <v>0</v>
      </c>
      <c r="F16" s="11">
        <v>128623.68</v>
      </c>
      <c r="G16" s="11">
        <v>4516279.9675</v>
      </c>
      <c r="H16" s="11">
        <f t="shared" si="0"/>
        <v>0</v>
      </c>
      <c r="I16" s="11">
        <v>4516279.9675</v>
      </c>
      <c r="J16" s="11" t="s">
        <v>394</v>
      </c>
    </row>
    <row r="17" spans="1:10" ht="12" customHeight="1">
      <c r="A17" s="2" t="str">
        <f>"Aug "&amp;RIGHT(A6,4)</f>
        <v>Aug 2012</v>
      </c>
      <c r="B17" s="11">
        <v>9848627.0944</v>
      </c>
      <c r="C17" s="11">
        <v>4644586.4395</v>
      </c>
      <c r="D17" s="11">
        <v>1344350.52</v>
      </c>
      <c r="E17" s="11">
        <v>0</v>
      </c>
      <c r="F17" s="11">
        <v>1344350.52</v>
      </c>
      <c r="G17" s="11">
        <v>5988936.9595</v>
      </c>
      <c r="H17" s="11">
        <f t="shared" si="0"/>
        <v>0</v>
      </c>
      <c r="I17" s="11">
        <v>5988936.9595</v>
      </c>
      <c r="J17" s="11" t="s">
        <v>394</v>
      </c>
    </row>
    <row r="18" spans="1:10" ht="12" customHeight="1">
      <c r="A18" s="2" t="str">
        <f>"Sep "&amp;RIGHT(A6,4)</f>
        <v>Sep 2012</v>
      </c>
      <c r="B18" s="11">
        <v>11088637.3528</v>
      </c>
      <c r="C18" s="11">
        <v>4548836.6171</v>
      </c>
      <c r="D18" s="11">
        <v>95956</v>
      </c>
      <c r="E18" s="11">
        <v>0</v>
      </c>
      <c r="F18" s="11">
        <v>95956</v>
      </c>
      <c r="G18" s="11">
        <v>4644792.6171</v>
      </c>
      <c r="H18" s="11">
        <f t="shared" si="0"/>
        <v>0</v>
      </c>
      <c r="I18" s="11">
        <v>4644792.6171</v>
      </c>
      <c r="J18" s="11" t="s">
        <v>394</v>
      </c>
    </row>
    <row r="19" spans="1:10" ht="12" customHeight="1">
      <c r="A19" s="12" t="s">
        <v>58</v>
      </c>
      <c r="B19" s="13">
        <v>139091170.6599</v>
      </c>
      <c r="C19" s="13">
        <v>52384496.4247</v>
      </c>
      <c r="D19" s="13">
        <v>2378747.8</v>
      </c>
      <c r="E19" s="13">
        <v>0</v>
      </c>
      <c r="F19" s="13">
        <v>2378747.8</v>
      </c>
      <c r="G19" s="13">
        <v>54763244.2247</v>
      </c>
      <c r="H19" s="13">
        <f t="shared" si="0"/>
        <v>0</v>
      </c>
      <c r="I19" s="13">
        <v>54763244.2247</v>
      </c>
      <c r="J19" s="13" t="s">
        <v>394</v>
      </c>
    </row>
    <row r="20" spans="1:10" ht="12" customHeight="1">
      <c r="A20" s="14" t="s">
        <v>395</v>
      </c>
      <c r="B20" s="15">
        <v>10878116.8562</v>
      </c>
      <c r="C20" s="15">
        <v>4407290.7331</v>
      </c>
      <c r="D20" s="15">
        <v>353433.6</v>
      </c>
      <c r="E20" s="15">
        <v>0</v>
      </c>
      <c r="F20" s="15">
        <v>353433.6</v>
      </c>
      <c r="G20" s="15">
        <v>4760724.3331</v>
      </c>
      <c r="H20" s="15">
        <f t="shared" si="0"/>
        <v>0</v>
      </c>
      <c r="I20" s="15">
        <v>4760724.3331</v>
      </c>
      <c r="J20" s="15" t="s">
        <v>394</v>
      </c>
    </row>
    <row r="21" ht="12" customHeight="1">
      <c r="A21" s="3" t="str">
        <f>"FY "&amp;RIGHT(A6,4)+1</f>
        <v>FY 2013</v>
      </c>
    </row>
    <row r="22" spans="1:10" ht="12" customHeight="1">
      <c r="A22" s="2" t="str">
        <f>"Oct "&amp;RIGHT(A6,4)</f>
        <v>Oct 2012</v>
      </c>
      <c r="B22" s="11">
        <v>10953185.9182</v>
      </c>
      <c r="C22" s="11">
        <v>4642516.7474</v>
      </c>
      <c r="D22" s="11">
        <v>83133.09</v>
      </c>
      <c r="E22" s="11">
        <v>0</v>
      </c>
      <c r="F22" s="11">
        <v>83133.09</v>
      </c>
      <c r="G22" s="11">
        <v>4725649.8374</v>
      </c>
      <c r="H22" s="11">
        <f aca="true" t="shared" si="1" ref="H22:H35">IF(ISBLANK(E22),"",E22)</f>
        <v>0</v>
      </c>
      <c r="I22" s="11">
        <v>4725649.8374</v>
      </c>
      <c r="J22" s="11" t="s">
        <v>394</v>
      </c>
    </row>
    <row r="23" spans="1:10" ht="12" customHeight="1">
      <c r="A23" s="2" t="str">
        <f>"Nov "&amp;RIGHT(A6,4)</f>
        <v>Nov 2012</v>
      </c>
      <c r="B23" s="11" t="s">
        <v>394</v>
      </c>
      <c r="C23" s="11" t="s">
        <v>394</v>
      </c>
      <c r="D23" s="11" t="s">
        <v>394</v>
      </c>
      <c r="E23" s="11" t="s">
        <v>394</v>
      </c>
      <c r="F23" s="11" t="s">
        <v>394</v>
      </c>
      <c r="G23" s="11" t="s">
        <v>394</v>
      </c>
      <c r="H23" s="11" t="str">
        <f t="shared" si="1"/>
        <v>--</v>
      </c>
      <c r="I23" s="11" t="s">
        <v>394</v>
      </c>
      <c r="J23" s="11" t="s">
        <v>394</v>
      </c>
    </row>
    <row r="24" spans="1:10" ht="12" customHeight="1">
      <c r="A24" s="2" t="str">
        <f>"Dec "&amp;RIGHT(A6,4)</f>
        <v>Dec 2012</v>
      </c>
      <c r="B24" s="11" t="s">
        <v>394</v>
      </c>
      <c r="C24" s="11" t="s">
        <v>394</v>
      </c>
      <c r="D24" s="11" t="s">
        <v>394</v>
      </c>
      <c r="E24" s="11" t="s">
        <v>394</v>
      </c>
      <c r="F24" s="11" t="s">
        <v>394</v>
      </c>
      <c r="G24" s="11" t="s">
        <v>394</v>
      </c>
      <c r="H24" s="11" t="str">
        <f t="shared" si="1"/>
        <v>--</v>
      </c>
      <c r="I24" s="11" t="s">
        <v>394</v>
      </c>
      <c r="J24" s="11" t="s">
        <v>394</v>
      </c>
    </row>
    <row r="25" spans="1:10" ht="12" customHeight="1">
      <c r="A25" s="2" t="str">
        <f>"Jan "&amp;RIGHT(A6,4)+1</f>
        <v>Jan 2013</v>
      </c>
      <c r="B25" s="11" t="s">
        <v>394</v>
      </c>
      <c r="C25" s="11" t="s">
        <v>394</v>
      </c>
      <c r="D25" s="11" t="s">
        <v>394</v>
      </c>
      <c r="E25" s="11" t="s">
        <v>394</v>
      </c>
      <c r="F25" s="11" t="s">
        <v>394</v>
      </c>
      <c r="G25" s="11" t="s">
        <v>394</v>
      </c>
      <c r="H25" s="11" t="str">
        <f t="shared" si="1"/>
        <v>--</v>
      </c>
      <c r="I25" s="11" t="s">
        <v>394</v>
      </c>
      <c r="J25" s="11" t="s">
        <v>394</v>
      </c>
    </row>
    <row r="26" spans="1:10" ht="12" customHeight="1">
      <c r="A26" s="2" t="str">
        <f>"Feb "&amp;RIGHT(A6,4)+1</f>
        <v>Feb 2013</v>
      </c>
      <c r="B26" s="11" t="s">
        <v>394</v>
      </c>
      <c r="C26" s="11" t="s">
        <v>394</v>
      </c>
      <c r="D26" s="11" t="s">
        <v>394</v>
      </c>
      <c r="E26" s="11" t="s">
        <v>394</v>
      </c>
      <c r="F26" s="11" t="s">
        <v>394</v>
      </c>
      <c r="G26" s="11" t="s">
        <v>394</v>
      </c>
      <c r="H26" s="11" t="str">
        <f t="shared" si="1"/>
        <v>--</v>
      </c>
      <c r="I26" s="11" t="s">
        <v>394</v>
      </c>
      <c r="J26" s="11" t="s">
        <v>394</v>
      </c>
    </row>
    <row r="27" spans="1:10" ht="12" customHeight="1">
      <c r="A27" s="2" t="str">
        <f>"Mar "&amp;RIGHT(A6,4)+1</f>
        <v>Mar 2013</v>
      </c>
      <c r="B27" s="11" t="s">
        <v>394</v>
      </c>
      <c r="C27" s="11" t="s">
        <v>394</v>
      </c>
      <c r="D27" s="11" t="s">
        <v>394</v>
      </c>
      <c r="E27" s="11" t="s">
        <v>394</v>
      </c>
      <c r="F27" s="11" t="s">
        <v>394</v>
      </c>
      <c r="G27" s="11" t="s">
        <v>394</v>
      </c>
      <c r="H27" s="11" t="str">
        <f t="shared" si="1"/>
        <v>--</v>
      </c>
      <c r="I27" s="11" t="s">
        <v>394</v>
      </c>
      <c r="J27" s="11" t="s">
        <v>394</v>
      </c>
    </row>
    <row r="28" spans="1:10" ht="12" customHeight="1">
      <c r="A28" s="2" t="str">
        <f>"Apr "&amp;RIGHT(A6,4)+1</f>
        <v>Apr 2013</v>
      </c>
      <c r="B28" s="11" t="s">
        <v>394</v>
      </c>
      <c r="C28" s="11" t="s">
        <v>394</v>
      </c>
      <c r="D28" s="11" t="s">
        <v>394</v>
      </c>
      <c r="E28" s="11" t="s">
        <v>394</v>
      </c>
      <c r="F28" s="11" t="s">
        <v>394</v>
      </c>
      <c r="G28" s="11" t="s">
        <v>394</v>
      </c>
      <c r="H28" s="11" t="str">
        <f t="shared" si="1"/>
        <v>--</v>
      </c>
      <c r="I28" s="11" t="s">
        <v>394</v>
      </c>
      <c r="J28" s="11" t="s">
        <v>394</v>
      </c>
    </row>
    <row r="29" spans="1:10" ht="12" customHeight="1">
      <c r="A29" s="2" t="str">
        <f>"May "&amp;RIGHT(A6,4)+1</f>
        <v>May 2013</v>
      </c>
      <c r="B29" s="11" t="s">
        <v>394</v>
      </c>
      <c r="C29" s="11" t="s">
        <v>394</v>
      </c>
      <c r="D29" s="11" t="s">
        <v>394</v>
      </c>
      <c r="E29" s="11" t="s">
        <v>394</v>
      </c>
      <c r="F29" s="11" t="s">
        <v>394</v>
      </c>
      <c r="G29" s="11" t="s">
        <v>394</v>
      </c>
      <c r="H29" s="11" t="str">
        <f t="shared" si="1"/>
        <v>--</v>
      </c>
      <c r="I29" s="11" t="s">
        <v>394</v>
      </c>
      <c r="J29" s="11" t="s">
        <v>394</v>
      </c>
    </row>
    <row r="30" spans="1:10" ht="12" customHeight="1">
      <c r="A30" s="2" t="str">
        <f>"Jun "&amp;RIGHT(A6,4)+1</f>
        <v>Jun 2013</v>
      </c>
      <c r="B30" s="11" t="s">
        <v>394</v>
      </c>
      <c r="C30" s="11" t="s">
        <v>394</v>
      </c>
      <c r="D30" s="11" t="s">
        <v>394</v>
      </c>
      <c r="E30" s="11" t="s">
        <v>394</v>
      </c>
      <c r="F30" s="11" t="s">
        <v>394</v>
      </c>
      <c r="G30" s="11" t="s">
        <v>394</v>
      </c>
      <c r="H30" s="11" t="str">
        <f t="shared" si="1"/>
        <v>--</v>
      </c>
      <c r="I30" s="11" t="s">
        <v>394</v>
      </c>
      <c r="J30" s="11" t="s">
        <v>394</v>
      </c>
    </row>
    <row r="31" spans="1:10" ht="12" customHeight="1">
      <c r="A31" s="2" t="str">
        <f>"Jul "&amp;RIGHT(A6,4)+1</f>
        <v>Jul 2013</v>
      </c>
      <c r="B31" s="11" t="s">
        <v>394</v>
      </c>
      <c r="C31" s="11" t="s">
        <v>394</v>
      </c>
      <c r="D31" s="11" t="s">
        <v>394</v>
      </c>
      <c r="E31" s="11" t="s">
        <v>394</v>
      </c>
      <c r="F31" s="11" t="s">
        <v>394</v>
      </c>
      <c r="G31" s="11" t="s">
        <v>394</v>
      </c>
      <c r="H31" s="11" t="str">
        <f t="shared" si="1"/>
        <v>--</v>
      </c>
      <c r="I31" s="11" t="s">
        <v>394</v>
      </c>
      <c r="J31" s="11" t="s">
        <v>394</v>
      </c>
    </row>
    <row r="32" spans="1:10" ht="12" customHeight="1">
      <c r="A32" s="2" t="str">
        <f>"Aug "&amp;RIGHT(A6,4)+1</f>
        <v>Aug 2013</v>
      </c>
      <c r="B32" s="11" t="s">
        <v>394</v>
      </c>
      <c r="C32" s="11" t="s">
        <v>394</v>
      </c>
      <c r="D32" s="11" t="s">
        <v>394</v>
      </c>
      <c r="E32" s="11" t="s">
        <v>394</v>
      </c>
      <c r="F32" s="11" t="s">
        <v>394</v>
      </c>
      <c r="G32" s="11" t="s">
        <v>394</v>
      </c>
      <c r="H32" s="11" t="str">
        <f t="shared" si="1"/>
        <v>--</v>
      </c>
      <c r="I32" s="11" t="s">
        <v>394</v>
      </c>
      <c r="J32" s="11" t="s">
        <v>394</v>
      </c>
    </row>
    <row r="33" spans="1:10" ht="12" customHeight="1">
      <c r="A33" s="2" t="str">
        <f>"Sep "&amp;RIGHT(A6,4)+1</f>
        <v>Sep 2013</v>
      </c>
      <c r="B33" s="11" t="s">
        <v>394</v>
      </c>
      <c r="C33" s="11" t="s">
        <v>394</v>
      </c>
      <c r="D33" s="11" t="s">
        <v>394</v>
      </c>
      <c r="E33" s="11" t="s">
        <v>394</v>
      </c>
      <c r="F33" s="11" t="s">
        <v>394</v>
      </c>
      <c r="G33" s="11" t="s">
        <v>394</v>
      </c>
      <c r="H33" s="11" t="str">
        <f t="shared" si="1"/>
        <v>--</v>
      </c>
      <c r="I33" s="11" t="s">
        <v>394</v>
      </c>
      <c r="J33" s="11" t="s">
        <v>394</v>
      </c>
    </row>
    <row r="34" spans="1:10" ht="12" customHeight="1">
      <c r="A34" s="12" t="s">
        <v>58</v>
      </c>
      <c r="B34" s="13">
        <v>10953185.9182</v>
      </c>
      <c r="C34" s="13">
        <v>4642516.7474</v>
      </c>
      <c r="D34" s="13">
        <v>83133.09</v>
      </c>
      <c r="E34" s="13">
        <v>0</v>
      </c>
      <c r="F34" s="13">
        <v>83133.09</v>
      </c>
      <c r="G34" s="13">
        <v>4725649.8374</v>
      </c>
      <c r="H34" s="13">
        <f t="shared" si="1"/>
        <v>0</v>
      </c>
      <c r="I34" s="13">
        <v>4725649.8374</v>
      </c>
      <c r="J34" s="13" t="s">
        <v>394</v>
      </c>
    </row>
    <row r="35" spans="1:10" ht="12" customHeight="1">
      <c r="A35" s="14" t="str">
        <f>"Total "&amp;MID(A20,7,LEN(A20)-13)&amp;" Months"</f>
        <v>Total 1 Months</v>
      </c>
      <c r="B35" s="15">
        <v>10953185.9182</v>
      </c>
      <c r="C35" s="15">
        <v>4642516.7474</v>
      </c>
      <c r="D35" s="15">
        <v>83133.09</v>
      </c>
      <c r="E35" s="15">
        <v>0</v>
      </c>
      <c r="F35" s="15">
        <v>83133.09</v>
      </c>
      <c r="G35" s="15">
        <v>4725649.8374</v>
      </c>
      <c r="H35" s="15">
        <f t="shared" si="1"/>
        <v>0</v>
      </c>
      <c r="I35" s="15">
        <v>4725649.8374</v>
      </c>
      <c r="J35" s="15" t="s">
        <v>394</v>
      </c>
    </row>
    <row r="36" spans="1:10" ht="12" customHeight="1">
      <c r="A36" s="33"/>
      <c r="B36" s="33"/>
      <c r="C36" s="33"/>
      <c r="D36" s="33"/>
      <c r="E36" s="33"/>
      <c r="F36" s="33"/>
      <c r="G36" s="33"/>
      <c r="H36" s="33"/>
      <c r="I36" s="33"/>
      <c r="J36" s="33"/>
    </row>
    <row r="37" spans="1:10" ht="69.75" customHeight="1">
      <c r="A37" s="51" t="s">
        <v>372</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F3"/>
    <mergeCell ref="G3:I3"/>
    <mergeCell ref="J3:J4"/>
    <mergeCell ref="B5:J5"/>
    <mergeCell ref="A36:J36"/>
    <mergeCell ref="A37:J37"/>
    <mergeCell ref="A1:I1"/>
    <mergeCell ref="A2:I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s>
  <sheetData>
    <row r="1" spans="1:9" ht="12" customHeight="1">
      <c r="A1" s="41" t="s">
        <v>391</v>
      </c>
      <c r="B1" s="41"/>
      <c r="C1" s="41"/>
      <c r="D1" s="41"/>
      <c r="E1" s="41"/>
      <c r="F1" s="41"/>
      <c r="G1" s="41"/>
      <c r="H1" s="41"/>
      <c r="I1" s="2" t="s">
        <v>392</v>
      </c>
    </row>
    <row r="2" spans="1:9" ht="12" customHeight="1">
      <c r="A2" s="43" t="s">
        <v>175</v>
      </c>
      <c r="B2" s="43"/>
      <c r="C2" s="43"/>
      <c r="D2" s="43"/>
      <c r="E2" s="43"/>
      <c r="F2" s="43"/>
      <c r="G2" s="43"/>
      <c r="H2" s="43"/>
      <c r="I2" s="1"/>
    </row>
    <row r="3" spans="1:9" ht="24" customHeight="1">
      <c r="A3" s="45" t="s">
        <v>53</v>
      </c>
      <c r="B3" s="37" t="s">
        <v>261</v>
      </c>
      <c r="C3" s="47" t="s">
        <v>176</v>
      </c>
      <c r="D3" s="53"/>
      <c r="E3" s="48"/>
      <c r="F3" s="47" t="s">
        <v>260</v>
      </c>
      <c r="G3" s="53"/>
      <c r="H3" s="48"/>
      <c r="I3" s="39" t="s">
        <v>262</v>
      </c>
    </row>
    <row r="4" spans="1:9" ht="24" customHeight="1">
      <c r="A4" s="46"/>
      <c r="B4" s="38"/>
      <c r="C4" s="10" t="s">
        <v>163</v>
      </c>
      <c r="D4" s="10" t="s">
        <v>171</v>
      </c>
      <c r="E4" s="10" t="s">
        <v>58</v>
      </c>
      <c r="F4" s="10" t="s">
        <v>150</v>
      </c>
      <c r="G4" s="10" t="s">
        <v>177</v>
      </c>
      <c r="H4" s="10" t="s">
        <v>58</v>
      </c>
      <c r="I4" s="40"/>
    </row>
    <row r="5" spans="1:9" ht="12" customHeight="1">
      <c r="A5" s="1"/>
      <c r="B5" s="33" t="str">
        <f>REPT("-",88)&amp;" Dollars "&amp;REPT("-",148)</f>
        <v>---------------------------------------------------------------------------------------- Dollars ----------------------------------------------------------------------------------------------------------------------------------------------------</v>
      </c>
      <c r="C5" s="33"/>
      <c r="D5" s="33"/>
      <c r="E5" s="33"/>
      <c r="F5" s="33"/>
      <c r="G5" s="33"/>
      <c r="H5" s="33"/>
      <c r="I5" s="33"/>
    </row>
    <row r="6" ht="12" customHeight="1">
      <c r="A6" s="3" t="s">
        <v>393</v>
      </c>
    </row>
    <row r="7" spans="1:9" ht="12" customHeight="1">
      <c r="A7" s="2" t="str">
        <f>"Oct "&amp;RIGHT(A6,4)-1</f>
        <v>Oct 2011</v>
      </c>
      <c r="B7" s="11" t="s">
        <v>394</v>
      </c>
      <c r="C7" s="11">
        <v>183153539.4993</v>
      </c>
      <c r="D7" s="11">
        <v>1410725.8725</v>
      </c>
      <c r="E7" s="11">
        <v>184564265.3718</v>
      </c>
      <c r="F7" s="11" t="s">
        <v>394</v>
      </c>
      <c r="G7" s="11" t="s">
        <v>394</v>
      </c>
      <c r="H7" s="11" t="s">
        <v>394</v>
      </c>
      <c r="I7" s="11">
        <v>184564265.3718</v>
      </c>
    </row>
    <row r="8" spans="1:9" ht="12" customHeight="1">
      <c r="A8" s="2" t="str">
        <f>"Nov "&amp;RIGHT(A6,4)-1</f>
        <v>Nov 2011</v>
      </c>
      <c r="B8" s="11" t="s">
        <v>394</v>
      </c>
      <c r="C8" s="11">
        <v>133332392.2278</v>
      </c>
      <c r="D8" s="11">
        <v>1411431.865</v>
      </c>
      <c r="E8" s="11">
        <v>134743824.0928</v>
      </c>
      <c r="F8" s="11" t="s">
        <v>394</v>
      </c>
      <c r="G8" s="11" t="s">
        <v>394</v>
      </c>
      <c r="H8" s="11" t="s">
        <v>394</v>
      </c>
      <c r="I8" s="11">
        <v>134743824.0928</v>
      </c>
    </row>
    <row r="9" spans="1:9" ht="12" customHeight="1">
      <c r="A9" s="2" t="str">
        <f>"Dec "&amp;RIGHT(A6,4)-1</f>
        <v>Dec 2011</v>
      </c>
      <c r="B9" s="11" t="s">
        <v>394</v>
      </c>
      <c r="C9" s="11">
        <v>158719295.3842</v>
      </c>
      <c r="D9" s="11">
        <v>20688825.4375</v>
      </c>
      <c r="E9" s="11">
        <v>179408120.8217</v>
      </c>
      <c r="F9" s="11" t="s">
        <v>394</v>
      </c>
      <c r="G9" s="11" t="s">
        <v>394</v>
      </c>
      <c r="H9" s="11" t="s">
        <v>394</v>
      </c>
      <c r="I9" s="11">
        <v>179408120.8217</v>
      </c>
    </row>
    <row r="10" spans="1:9" ht="12" customHeight="1">
      <c r="A10" s="2" t="str">
        <f>"Jan "&amp;RIGHT(A6,4)</f>
        <v>Jan 2012</v>
      </c>
      <c r="B10" s="11" t="s">
        <v>394</v>
      </c>
      <c r="C10" s="11">
        <v>145586434.8925</v>
      </c>
      <c r="D10" s="11">
        <v>1442340.8975</v>
      </c>
      <c r="E10" s="11">
        <v>147028775.79</v>
      </c>
      <c r="F10" s="11" t="s">
        <v>394</v>
      </c>
      <c r="G10" s="11" t="s">
        <v>394</v>
      </c>
      <c r="H10" s="11" t="s">
        <v>394</v>
      </c>
      <c r="I10" s="11">
        <v>147028775.79</v>
      </c>
    </row>
    <row r="11" spans="1:9" ht="12" customHeight="1">
      <c r="A11" s="2" t="str">
        <f>"Feb "&amp;RIGHT(A6,4)</f>
        <v>Feb 2012</v>
      </c>
      <c r="B11" s="11" t="s">
        <v>394</v>
      </c>
      <c r="C11" s="11">
        <v>108022405.528</v>
      </c>
      <c r="D11" s="11">
        <v>1415340.3</v>
      </c>
      <c r="E11" s="11">
        <v>109437745.828</v>
      </c>
      <c r="F11" s="11" t="s">
        <v>394</v>
      </c>
      <c r="G11" s="11" t="s">
        <v>394</v>
      </c>
      <c r="H11" s="11" t="s">
        <v>394</v>
      </c>
      <c r="I11" s="11">
        <v>109437745.828</v>
      </c>
    </row>
    <row r="12" spans="1:9" ht="12" customHeight="1">
      <c r="A12" s="2" t="str">
        <f>"Mar "&amp;RIGHT(A6,4)</f>
        <v>Mar 2012</v>
      </c>
      <c r="B12" s="11" t="s">
        <v>394</v>
      </c>
      <c r="C12" s="11">
        <v>85201385.2915</v>
      </c>
      <c r="D12" s="11">
        <v>30394549.445</v>
      </c>
      <c r="E12" s="11">
        <v>115595934.7365</v>
      </c>
      <c r="F12" s="11" t="s">
        <v>394</v>
      </c>
      <c r="G12" s="11" t="s">
        <v>394</v>
      </c>
      <c r="H12" s="11" t="s">
        <v>394</v>
      </c>
      <c r="I12" s="11">
        <v>115595934.7365</v>
      </c>
    </row>
    <row r="13" spans="1:9" ht="12" customHeight="1">
      <c r="A13" s="2" t="str">
        <f>"Apr "&amp;RIGHT(A6,4)</f>
        <v>Apr 2012</v>
      </c>
      <c r="B13" s="11" t="s">
        <v>394</v>
      </c>
      <c r="C13" s="11">
        <v>58927598.5066</v>
      </c>
      <c r="D13" s="11">
        <v>1436220.3675</v>
      </c>
      <c r="E13" s="11">
        <v>60363818.8741</v>
      </c>
      <c r="F13" s="11" t="s">
        <v>394</v>
      </c>
      <c r="G13" s="11" t="s">
        <v>394</v>
      </c>
      <c r="H13" s="11" t="s">
        <v>394</v>
      </c>
      <c r="I13" s="11">
        <v>60363818.8741</v>
      </c>
    </row>
    <row r="14" spans="1:9" ht="12" customHeight="1">
      <c r="A14" s="2" t="str">
        <f>"May "&amp;RIGHT(A6,4)</f>
        <v>May 2012</v>
      </c>
      <c r="B14" s="11" t="s">
        <v>394</v>
      </c>
      <c r="C14" s="11">
        <v>37496190.5121</v>
      </c>
      <c r="D14" s="11">
        <v>1090888.575</v>
      </c>
      <c r="E14" s="11">
        <v>38587079.0871</v>
      </c>
      <c r="F14" s="11" t="s">
        <v>394</v>
      </c>
      <c r="G14" s="11" t="s">
        <v>394</v>
      </c>
      <c r="H14" s="11" t="s">
        <v>394</v>
      </c>
      <c r="I14" s="11">
        <v>38587079.0871</v>
      </c>
    </row>
    <row r="15" spans="1:9" ht="12" customHeight="1">
      <c r="A15" s="2" t="str">
        <f>"Jun "&amp;RIGHT(A6,4)</f>
        <v>Jun 2012</v>
      </c>
      <c r="B15" s="11" t="s">
        <v>394</v>
      </c>
      <c r="C15" s="11">
        <v>28772413.0446</v>
      </c>
      <c r="D15" s="11">
        <v>28885339.25</v>
      </c>
      <c r="E15" s="11">
        <v>57657752.2946</v>
      </c>
      <c r="F15" s="11" t="s">
        <v>394</v>
      </c>
      <c r="G15" s="11" t="s">
        <v>394</v>
      </c>
      <c r="H15" s="11" t="s">
        <v>394</v>
      </c>
      <c r="I15" s="11">
        <v>57657752.2946</v>
      </c>
    </row>
    <row r="16" spans="1:9" ht="12" customHeight="1">
      <c r="A16" s="2" t="str">
        <f>"Jul "&amp;RIGHT(A6,4)</f>
        <v>Jul 2012</v>
      </c>
      <c r="B16" s="11" t="s">
        <v>394</v>
      </c>
      <c r="C16" s="11">
        <v>82666924.9342</v>
      </c>
      <c r="D16" s="11">
        <v>6888.7</v>
      </c>
      <c r="E16" s="11">
        <v>82673813.6342</v>
      </c>
      <c r="F16" s="11" t="s">
        <v>394</v>
      </c>
      <c r="G16" s="11" t="s">
        <v>394</v>
      </c>
      <c r="H16" s="11" t="s">
        <v>394</v>
      </c>
      <c r="I16" s="11">
        <v>82673813.6342</v>
      </c>
    </row>
    <row r="17" spans="1:9" ht="12" customHeight="1">
      <c r="A17" s="2" t="str">
        <f>"Aug "&amp;RIGHT(A6,4)</f>
        <v>Aug 2012</v>
      </c>
      <c r="B17" s="11" t="s">
        <v>394</v>
      </c>
      <c r="C17" s="11">
        <v>161094025.0039</v>
      </c>
      <c r="D17" s="11">
        <v>786477.055</v>
      </c>
      <c r="E17" s="11">
        <v>161880502.0589</v>
      </c>
      <c r="F17" s="11" t="s">
        <v>394</v>
      </c>
      <c r="G17" s="11" t="s">
        <v>394</v>
      </c>
      <c r="H17" s="11" t="s">
        <v>394</v>
      </c>
      <c r="I17" s="11">
        <v>161880502.0589</v>
      </c>
    </row>
    <row r="18" spans="1:9" ht="12" customHeight="1">
      <c r="A18" s="2" t="str">
        <f>"Sep "&amp;RIGHT(A6,4)</f>
        <v>Sep 2012</v>
      </c>
      <c r="B18" s="11" t="s">
        <v>394</v>
      </c>
      <c r="C18" s="11">
        <v>157890854.8499</v>
      </c>
      <c r="D18" s="11">
        <v>28830858.9875</v>
      </c>
      <c r="E18" s="11">
        <v>186721713.8374</v>
      </c>
      <c r="F18" s="11" t="s">
        <v>394</v>
      </c>
      <c r="G18" s="11" t="s">
        <v>394</v>
      </c>
      <c r="H18" s="11" t="s">
        <v>394</v>
      </c>
      <c r="I18" s="11">
        <v>186721713.8374</v>
      </c>
    </row>
    <row r="19" spans="1:9" ht="12" customHeight="1">
      <c r="A19" s="12" t="s">
        <v>58</v>
      </c>
      <c r="B19" s="13" t="s">
        <v>394</v>
      </c>
      <c r="C19" s="13">
        <v>1340863459.6746</v>
      </c>
      <c r="D19" s="13">
        <v>117799886.7525</v>
      </c>
      <c r="E19" s="13">
        <v>1458663346.4271</v>
      </c>
      <c r="F19" s="13" t="s">
        <v>394</v>
      </c>
      <c r="G19" s="13" t="s">
        <v>394</v>
      </c>
      <c r="H19" s="13" t="s">
        <v>394</v>
      </c>
      <c r="I19" s="13">
        <v>1458663346.4271</v>
      </c>
    </row>
    <row r="20" spans="1:9" ht="12" customHeight="1">
      <c r="A20" s="14" t="s">
        <v>395</v>
      </c>
      <c r="B20" s="15" t="s">
        <v>394</v>
      </c>
      <c r="C20" s="15">
        <v>183153539.4993</v>
      </c>
      <c r="D20" s="15">
        <v>1410725.8725</v>
      </c>
      <c r="E20" s="15">
        <v>184564265.3718</v>
      </c>
      <c r="F20" s="15" t="s">
        <v>394</v>
      </c>
      <c r="G20" s="15" t="s">
        <v>394</v>
      </c>
      <c r="H20" s="15" t="s">
        <v>394</v>
      </c>
      <c r="I20" s="15">
        <v>184564265.3718</v>
      </c>
    </row>
    <row r="21" ht="12" customHeight="1">
      <c r="A21" s="3" t="str">
        <f>"FY "&amp;RIGHT(A6,4)+1</f>
        <v>FY 2013</v>
      </c>
    </row>
    <row r="22" spans="1:9" ht="12" customHeight="1">
      <c r="A22" s="2" t="str">
        <f>"Oct "&amp;RIGHT(A6,4)</f>
        <v>Oct 2012</v>
      </c>
      <c r="B22" s="11" t="s">
        <v>394</v>
      </c>
      <c r="C22" s="11">
        <v>166038324.1156</v>
      </c>
      <c r="D22" s="11">
        <v>1448978.6675</v>
      </c>
      <c r="E22" s="11">
        <v>167487302.7831</v>
      </c>
      <c r="F22" s="11" t="s">
        <v>394</v>
      </c>
      <c r="G22" s="11" t="s">
        <v>394</v>
      </c>
      <c r="H22" s="11" t="s">
        <v>394</v>
      </c>
      <c r="I22" s="11">
        <v>167487302.7831</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t="s">
        <v>394</v>
      </c>
      <c r="C34" s="13">
        <v>166038324.1156</v>
      </c>
      <c r="D34" s="13">
        <v>1448978.6675</v>
      </c>
      <c r="E34" s="13">
        <v>167487302.7831</v>
      </c>
      <c r="F34" s="13" t="s">
        <v>394</v>
      </c>
      <c r="G34" s="13" t="s">
        <v>394</v>
      </c>
      <c r="H34" s="13" t="s">
        <v>394</v>
      </c>
      <c r="I34" s="13">
        <v>167487302.7831</v>
      </c>
    </row>
    <row r="35" spans="1:9" ht="12" customHeight="1">
      <c r="A35" s="14" t="str">
        <f>"Total "&amp;MID(A20,7,LEN(A20)-13)&amp;" Months"</f>
        <v>Total 1 Months</v>
      </c>
      <c r="B35" s="15" t="s">
        <v>394</v>
      </c>
      <c r="C35" s="15">
        <v>166038324.1156</v>
      </c>
      <c r="D35" s="15">
        <v>1448978.6675</v>
      </c>
      <c r="E35" s="15">
        <v>167487302.7831</v>
      </c>
      <c r="F35" s="15" t="s">
        <v>394</v>
      </c>
      <c r="G35" s="15" t="s">
        <v>394</v>
      </c>
      <c r="H35" s="15" t="s">
        <v>394</v>
      </c>
      <c r="I35" s="15">
        <v>167487302.7831</v>
      </c>
    </row>
    <row r="36" spans="1:9" ht="12" customHeight="1">
      <c r="A36" s="33"/>
      <c r="B36" s="33"/>
      <c r="C36" s="33"/>
      <c r="D36" s="33"/>
      <c r="E36" s="33"/>
      <c r="F36" s="33"/>
      <c r="G36" s="33"/>
      <c r="H36" s="33"/>
      <c r="I36" s="33"/>
    </row>
    <row r="37" spans="1:9" ht="69.75" customHeight="1">
      <c r="A37" s="51" t="s">
        <v>373</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41" t="s">
        <v>391</v>
      </c>
      <c r="B1" s="41"/>
      <c r="C1" s="41"/>
      <c r="D1" s="41"/>
      <c r="E1" s="41"/>
      <c r="F1" s="41"/>
      <c r="G1" s="41"/>
      <c r="H1" s="2" t="s">
        <v>392</v>
      </c>
    </row>
    <row r="2" spans="1:8" ht="12" customHeight="1">
      <c r="A2" s="43" t="s">
        <v>178</v>
      </c>
      <c r="B2" s="43"/>
      <c r="C2" s="43"/>
      <c r="D2" s="43"/>
      <c r="E2" s="43"/>
      <c r="F2" s="43"/>
      <c r="G2" s="43"/>
      <c r="H2" s="1"/>
    </row>
    <row r="3" spans="1:8" ht="24" customHeight="1">
      <c r="A3" s="45" t="s">
        <v>53</v>
      </c>
      <c r="B3" s="47" t="s">
        <v>263</v>
      </c>
      <c r="C3" s="53"/>
      <c r="D3" s="53"/>
      <c r="E3" s="48"/>
      <c r="F3" s="37" t="s">
        <v>264</v>
      </c>
      <c r="G3" s="37" t="s">
        <v>265</v>
      </c>
      <c r="H3" s="39" t="s">
        <v>266</v>
      </c>
    </row>
    <row r="4" spans="1:8" ht="24" customHeight="1">
      <c r="A4" s="46"/>
      <c r="B4" s="10" t="s">
        <v>179</v>
      </c>
      <c r="C4" s="10" t="s">
        <v>180</v>
      </c>
      <c r="D4" s="10" t="s">
        <v>144</v>
      </c>
      <c r="E4" s="10" t="s">
        <v>58</v>
      </c>
      <c r="F4" s="38"/>
      <c r="G4" s="38"/>
      <c r="H4" s="40"/>
    </row>
    <row r="5" spans="1:8" ht="12" customHeight="1">
      <c r="A5" s="1"/>
      <c r="B5" s="33" t="str">
        <f>REPT("-",80)&amp;" Dollars "&amp;REPT("-",80)</f>
        <v>-------------------------------------------------------------------------------- Dollars --------------------------------------------------------------------------------</v>
      </c>
      <c r="C5" s="33"/>
      <c r="D5" s="33"/>
      <c r="E5" s="33"/>
      <c r="F5" s="33"/>
      <c r="G5" s="33"/>
      <c r="H5" s="33"/>
    </row>
    <row r="6" ht="12" customHeight="1">
      <c r="A6" s="3" t="s">
        <v>393</v>
      </c>
    </row>
    <row r="7" spans="1:8" ht="12" customHeight="1">
      <c r="A7" s="2" t="str">
        <f>"Oct "&amp;RIGHT(A6,4)-1</f>
        <v>Oct 2011</v>
      </c>
      <c r="B7" s="11">
        <v>44482.52</v>
      </c>
      <c r="C7" s="11" t="s">
        <v>394</v>
      </c>
      <c r="D7" s="11" t="s">
        <v>394</v>
      </c>
      <c r="E7" s="11">
        <v>44482.52</v>
      </c>
      <c r="F7" s="11">
        <v>2024281.31</v>
      </c>
      <c r="G7" s="11">
        <v>2976730.1809</v>
      </c>
      <c r="H7" s="11" t="s">
        <v>394</v>
      </c>
    </row>
    <row r="8" spans="1:8" ht="12" customHeight="1">
      <c r="A8" s="2" t="str">
        <f>"Nov "&amp;RIGHT(A6,4)-1</f>
        <v>Nov 2011</v>
      </c>
      <c r="B8" s="11">
        <v>4534499.99</v>
      </c>
      <c r="C8" s="11" t="s">
        <v>394</v>
      </c>
      <c r="D8" s="11" t="s">
        <v>394</v>
      </c>
      <c r="E8" s="11">
        <v>4534499.99</v>
      </c>
      <c r="F8" s="11">
        <v>1818996.09</v>
      </c>
      <c r="G8" s="11">
        <v>2829633.1592</v>
      </c>
      <c r="H8" s="11" t="s">
        <v>394</v>
      </c>
    </row>
    <row r="9" spans="1:8" ht="12" customHeight="1">
      <c r="A9" s="2" t="str">
        <f>"Dec "&amp;RIGHT(A6,4)-1</f>
        <v>Dec 2011</v>
      </c>
      <c r="B9" s="11">
        <v>661893.96</v>
      </c>
      <c r="C9" s="11" t="s">
        <v>394</v>
      </c>
      <c r="D9" s="11" t="s">
        <v>394</v>
      </c>
      <c r="E9" s="11">
        <v>661893.96</v>
      </c>
      <c r="F9" s="11">
        <v>329837.02</v>
      </c>
      <c r="G9" s="11">
        <v>1043059.5815</v>
      </c>
      <c r="H9" s="11" t="s">
        <v>394</v>
      </c>
    </row>
    <row r="10" spans="1:8" ht="12" customHeight="1">
      <c r="A10" s="2" t="str">
        <f>"Jan "&amp;RIGHT(A6,4)</f>
        <v>Jan 2012</v>
      </c>
      <c r="B10" s="11">
        <v>1814143.56</v>
      </c>
      <c r="C10" s="11" t="s">
        <v>394</v>
      </c>
      <c r="D10" s="11" t="s">
        <v>394</v>
      </c>
      <c r="E10" s="11">
        <v>1814143.56</v>
      </c>
      <c r="F10" s="11">
        <v>132575.17</v>
      </c>
      <c r="G10" s="11">
        <v>406450.5184</v>
      </c>
      <c r="H10" s="11" t="s">
        <v>394</v>
      </c>
    </row>
    <row r="11" spans="1:8" ht="12" customHeight="1">
      <c r="A11" s="2" t="str">
        <f>"Feb "&amp;RIGHT(A6,4)</f>
        <v>Feb 2012</v>
      </c>
      <c r="B11" s="11">
        <v>0</v>
      </c>
      <c r="C11" s="11" t="s">
        <v>394</v>
      </c>
      <c r="D11" s="11" t="s">
        <v>394</v>
      </c>
      <c r="E11" s="11">
        <v>0</v>
      </c>
      <c r="F11" s="11" t="s">
        <v>394</v>
      </c>
      <c r="G11" s="11">
        <v>390837.965</v>
      </c>
      <c r="H11" s="11" t="s">
        <v>394</v>
      </c>
    </row>
    <row r="12" spans="1:8" ht="12" customHeight="1">
      <c r="A12" s="2" t="str">
        <f>"Mar "&amp;RIGHT(A6,4)</f>
        <v>Mar 2012</v>
      </c>
      <c r="B12" s="11">
        <v>15630.93</v>
      </c>
      <c r="C12" s="11" t="s">
        <v>394</v>
      </c>
      <c r="D12" s="11" t="s">
        <v>394</v>
      </c>
      <c r="E12" s="11">
        <v>15630.93</v>
      </c>
      <c r="F12" s="11" t="s">
        <v>394</v>
      </c>
      <c r="G12" s="11">
        <v>349410.1056</v>
      </c>
      <c r="H12" s="11" t="s">
        <v>394</v>
      </c>
    </row>
    <row r="13" spans="1:8" ht="12" customHeight="1">
      <c r="A13" s="2" t="str">
        <f>"Apr "&amp;RIGHT(A6,4)</f>
        <v>Apr 2012</v>
      </c>
      <c r="B13" s="11" t="s">
        <v>394</v>
      </c>
      <c r="C13" s="11" t="s">
        <v>394</v>
      </c>
      <c r="D13" s="11" t="s">
        <v>394</v>
      </c>
      <c r="E13" s="11" t="s">
        <v>394</v>
      </c>
      <c r="F13" s="11" t="s">
        <v>394</v>
      </c>
      <c r="G13" s="11">
        <v>297162.8742</v>
      </c>
      <c r="H13" s="11" t="s">
        <v>394</v>
      </c>
    </row>
    <row r="14" spans="1:8" ht="12" customHeight="1">
      <c r="A14" s="2" t="str">
        <f>"May "&amp;RIGHT(A6,4)</f>
        <v>May 2012</v>
      </c>
      <c r="B14" s="11" t="s">
        <v>394</v>
      </c>
      <c r="C14" s="11" t="s">
        <v>394</v>
      </c>
      <c r="D14" s="11" t="s">
        <v>394</v>
      </c>
      <c r="E14" s="11" t="s">
        <v>394</v>
      </c>
      <c r="F14" s="11" t="s">
        <v>394</v>
      </c>
      <c r="G14" s="11">
        <v>415944.5787</v>
      </c>
      <c r="H14" s="11" t="s">
        <v>394</v>
      </c>
    </row>
    <row r="15" spans="1:8" ht="12" customHeight="1">
      <c r="A15" s="2" t="str">
        <f>"Jun "&amp;RIGHT(A6,4)</f>
        <v>Jun 2012</v>
      </c>
      <c r="B15" s="11" t="s">
        <v>394</v>
      </c>
      <c r="C15" s="11" t="s">
        <v>394</v>
      </c>
      <c r="D15" s="11" t="s">
        <v>394</v>
      </c>
      <c r="E15" s="11" t="s">
        <v>394</v>
      </c>
      <c r="F15" s="11" t="s">
        <v>394</v>
      </c>
      <c r="G15" s="11">
        <v>3029709.5796</v>
      </c>
      <c r="H15" s="11" t="s">
        <v>394</v>
      </c>
    </row>
    <row r="16" spans="1:8" ht="12" customHeight="1">
      <c r="A16" s="2" t="str">
        <f>"Jul "&amp;RIGHT(A6,4)</f>
        <v>Jul 2012</v>
      </c>
      <c r="B16" s="11" t="s">
        <v>394</v>
      </c>
      <c r="C16" s="11" t="s">
        <v>394</v>
      </c>
      <c r="D16" s="11" t="s">
        <v>394</v>
      </c>
      <c r="E16" s="11" t="s">
        <v>394</v>
      </c>
      <c r="F16" s="11" t="s">
        <v>394</v>
      </c>
      <c r="G16" s="11">
        <v>3099393.5647</v>
      </c>
      <c r="H16" s="11" t="s">
        <v>394</v>
      </c>
    </row>
    <row r="17" spans="1:8" ht="12" customHeight="1">
      <c r="A17" s="2" t="str">
        <f>"Aug "&amp;RIGHT(A6,4)</f>
        <v>Aug 2012</v>
      </c>
      <c r="B17" s="11" t="s">
        <v>394</v>
      </c>
      <c r="C17" s="11" t="s">
        <v>394</v>
      </c>
      <c r="D17" s="11" t="s">
        <v>394</v>
      </c>
      <c r="E17" s="11" t="s">
        <v>394</v>
      </c>
      <c r="F17" s="11" t="s">
        <v>394</v>
      </c>
      <c r="G17" s="11">
        <v>3117152.2695</v>
      </c>
      <c r="H17" s="11" t="s">
        <v>394</v>
      </c>
    </row>
    <row r="18" spans="1:8" ht="12" customHeight="1">
      <c r="A18" s="2" t="str">
        <f>"Sep "&amp;RIGHT(A6,4)</f>
        <v>Sep 2012</v>
      </c>
      <c r="B18" s="11" t="s">
        <v>394</v>
      </c>
      <c r="C18" s="11" t="s">
        <v>394</v>
      </c>
      <c r="D18" s="11" t="s">
        <v>394</v>
      </c>
      <c r="E18" s="11" t="s">
        <v>394</v>
      </c>
      <c r="F18" s="11" t="s">
        <v>394</v>
      </c>
      <c r="G18" s="11">
        <v>2673103.2059</v>
      </c>
      <c r="H18" s="11" t="s">
        <v>394</v>
      </c>
    </row>
    <row r="19" spans="1:8" ht="12" customHeight="1">
      <c r="A19" s="12" t="s">
        <v>58</v>
      </c>
      <c r="B19" s="13">
        <v>7070650.96</v>
      </c>
      <c r="C19" s="13" t="s">
        <v>394</v>
      </c>
      <c r="D19" s="13" t="s">
        <v>394</v>
      </c>
      <c r="E19" s="13">
        <v>7070650.96</v>
      </c>
      <c r="F19" s="13">
        <v>4305689.59</v>
      </c>
      <c r="G19" s="13">
        <v>20628587.5832</v>
      </c>
      <c r="H19" s="13" t="s">
        <v>394</v>
      </c>
    </row>
    <row r="20" spans="1:8" ht="12" customHeight="1">
      <c r="A20" s="14" t="s">
        <v>395</v>
      </c>
      <c r="B20" s="15">
        <v>44482.52</v>
      </c>
      <c r="C20" s="15" t="s">
        <v>394</v>
      </c>
      <c r="D20" s="15" t="s">
        <v>394</v>
      </c>
      <c r="E20" s="15">
        <v>44482.52</v>
      </c>
      <c r="F20" s="15">
        <v>2024281.31</v>
      </c>
      <c r="G20" s="15">
        <v>2976730.1809</v>
      </c>
      <c r="H20" s="15" t="s">
        <v>394</v>
      </c>
    </row>
    <row r="21" ht="12" customHeight="1">
      <c r="A21" s="3" t="str">
        <f>"FY "&amp;RIGHT(A6,4)+1</f>
        <v>FY 2013</v>
      </c>
    </row>
    <row r="22" spans="1:8" ht="12" customHeight="1">
      <c r="A22" s="2" t="str">
        <f>"Oct "&amp;RIGHT(A6,4)</f>
        <v>Oct 2012</v>
      </c>
      <c r="B22" s="11">
        <v>39569.9</v>
      </c>
      <c r="C22" s="11" t="s">
        <v>394</v>
      </c>
      <c r="D22" s="11" t="s">
        <v>394</v>
      </c>
      <c r="E22" s="11">
        <v>39569.9</v>
      </c>
      <c r="F22" s="11" t="s">
        <v>394</v>
      </c>
      <c r="G22" s="11">
        <v>2687999.1011</v>
      </c>
      <c r="H22" s="11" t="s">
        <v>394</v>
      </c>
    </row>
    <row r="23" spans="1:8" ht="12" customHeight="1">
      <c r="A23" s="2" t="str">
        <f>"Nov "&amp;RIGHT(A6,4)</f>
        <v>Nov 2012</v>
      </c>
      <c r="B23" s="11" t="s">
        <v>394</v>
      </c>
      <c r="C23" s="11" t="s">
        <v>394</v>
      </c>
      <c r="D23" s="11" t="s">
        <v>394</v>
      </c>
      <c r="E23" s="11" t="s">
        <v>394</v>
      </c>
      <c r="F23" s="11" t="s">
        <v>394</v>
      </c>
      <c r="G23" s="11" t="s">
        <v>394</v>
      </c>
      <c r="H23" s="11" t="s">
        <v>394</v>
      </c>
    </row>
    <row r="24" spans="1:8" ht="12" customHeight="1">
      <c r="A24" s="2" t="str">
        <f>"Dec "&amp;RIGHT(A6,4)</f>
        <v>Dec 2012</v>
      </c>
      <c r="B24" s="11" t="s">
        <v>394</v>
      </c>
      <c r="C24" s="11" t="s">
        <v>394</v>
      </c>
      <c r="D24" s="11" t="s">
        <v>394</v>
      </c>
      <c r="E24" s="11" t="s">
        <v>394</v>
      </c>
      <c r="F24" s="11" t="s">
        <v>394</v>
      </c>
      <c r="G24" s="11" t="s">
        <v>394</v>
      </c>
      <c r="H24" s="11" t="s">
        <v>394</v>
      </c>
    </row>
    <row r="25" spans="1:8" ht="12" customHeight="1">
      <c r="A25" s="2" t="str">
        <f>"Jan "&amp;RIGHT(A6,4)+1</f>
        <v>Jan 2013</v>
      </c>
      <c r="B25" s="11" t="s">
        <v>394</v>
      </c>
      <c r="C25" s="11" t="s">
        <v>394</v>
      </c>
      <c r="D25" s="11" t="s">
        <v>394</v>
      </c>
      <c r="E25" s="11" t="s">
        <v>394</v>
      </c>
      <c r="F25" s="11" t="s">
        <v>394</v>
      </c>
      <c r="G25" s="11" t="s">
        <v>394</v>
      </c>
      <c r="H25" s="11" t="s">
        <v>394</v>
      </c>
    </row>
    <row r="26" spans="1:8" ht="12" customHeight="1">
      <c r="A26" s="2" t="str">
        <f>"Feb "&amp;RIGHT(A6,4)+1</f>
        <v>Feb 2013</v>
      </c>
      <c r="B26" s="11" t="s">
        <v>394</v>
      </c>
      <c r="C26" s="11" t="s">
        <v>394</v>
      </c>
      <c r="D26" s="11" t="s">
        <v>394</v>
      </c>
      <c r="E26" s="11" t="s">
        <v>394</v>
      </c>
      <c r="F26" s="11" t="s">
        <v>394</v>
      </c>
      <c r="G26" s="11" t="s">
        <v>394</v>
      </c>
      <c r="H26" s="11" t="s">
        <v>394</v>
      </c>
    </row>
    <row r="27" spans="1:8" ht="12" customHeight="1">
      <c r="A27" s="2" t="str">
        <f>"Mar "&amp;RIGHT(A6,4)+1</f>
        <v>Mar 2013</v>
      </c>
      <c r="B27" s="11" t="s">
        <v>394</v>
      </c>
      <c r="C27" s="11" t="s">
        <v>394</v>
      </c>
      <c r="D27" s="11" t="s">
        <v>394</v>
      </c>
      <c r="E27" s="11" t="s">
        <v>394</v>
      </c>
      <c r="F27" s="11" t="s">
        <v>394</v>
      </c>
      <c r="G27" s="11" t="s">
        <v>394</v>
      </c>
      <c r="H27" s="11" t="s">
        <v>394</v>
      </c>
    </row>
    <row r="28" spans="1:8" ht="12" customHeight="1">
      <c r="A28" s="2" t="str">
        <f>"Apr "&amp;RIGHT(A6,4)+1</f>
        <v>Apr 2013</v>
      </c>
      <c r="B28" s="11" t="s">
        <v>394</v>
      </c>
      <c r="C28" s="11" t="s">
        <v>394</v>
      </c>
      <c r="D28" s="11" t="s">
        <v>394</v>
      </c>
      <c r="E28" s="11" t="s">
        <v>394</v>
      </c>
      <c r="F28" s="11" t="s">
        <v>394</v>
      </c>
      <c r="G28" s="11" t="s">
        <v>394</v>
      </c>
      <c r="H28" s="11" t="s">
        <v>394</v>
      </c>
    </row>
    <row r="29" spans="1:8" ht="12" customHeight="1">
      <c r="A29" s="2" t="str">
        <f>"May "&amp;RIGHT(A6,4)+1</f>
        <v>May 2013</v>
      </c>
      <c r="B29" s="11" t="s">
        <v>394</v>
      </c>
      <c r="C29" s="11" t="s">
        <v>394</v>
      </c>
      <c r="D29" s="11" t="s">
        <v>394</v>
      </c>
      <c r="E29" s="11" t="s">
        <v>394</v>
      </c>
      <c r="F29" s="11" t="s">
        <v>394</v>
      </c>
      <c r="G29" s="11" t="s">
        <v>394</v>
      </c>
      <c r="H29" s="11" t="s">
        <v>394</v>
      </c>
    </row>
    <row r="30" spans="1:8" ht="12" customHeight="1">
      <c r="A30" s="2" t="str">
        <f>"Jun "&amp;RIGHT(A6,4)+1</f>
        <v>Jun 2013</v>
      </c>
      <c r="B30" s="11" t="s">
        <v>394</v>
      </c>
      <c r="C30" s="11" t="s">
        <v>394</v>
      </c>
      <c r="D30" s="11" t="s">
        <v>394</v>
      </c>
      <c r="E30" s="11" t="s">
        <v>394</v>
      </c>
      <c r="F30" s="11" t="s">
        <v>394</v>
      </c>
      <c r="G30" s="11" t="s">
        <v>394</v>
      </c>
      <c r="H30" s="11" t="s">
        <v>394</v>
      </c>
    </row>
    <row r="31" spans="1:8" ht="12" customHeight="1">
      <c r="A31" s="2" t="str">
        <f>"Jul "&amp;RIGHT(A6,4)+1</f>
        <v>Jul 2013</v>
      </c>
      <c r="B31" s="11" t="s">
        <v>394</v>
      </c>
      <c r="C31" s="11" t="s">
        <v>394</v>
      </c>
      <c r="D31" s="11" t="s">
        <v>394</v>
      </c>
      <c r="E31" s="11" t="s">
        <v>394</v>
      </c>
      <c r="F31" s="11" t="s">
        <v>394</v>
      </c>
      <c r="G31" s="11" t="s">
        <v>394</v>
      </c>
      <c r="H31" s="11" t="s">
        <v>394</v>
      </c>
    </row>
    <row r="32" spans="1:8" ht="12" customHeight="1">
      <c r="A32" s="2" t="str">
        <f>"Aug "&amp;RIGHT(A6,4)+1</f>
        <v>Aug 2013</v>
      </c>
      <c r="B32" s="11" t="s">
        <v>394</v>
      </c>
      <c r="C32" s="11" t="s">
        <v>394</v>
      </c>
      <c r="D32" s="11" t="s">
        <v>394</v>
      </c>
      <c r="E32" s="11" t="s">
        <v>394</v>
      </c>
      <c r="F32" s="11" t="s">
        <v>394</v>
      </c>
      <c r="G32" s="11" t="s">
        <v>394</v>
      </c>
      <c r="H32" s="11" t="s">
        <v>394</v>
      </c>
    </row>
    <row r="33" spans="1:8" ht="12" customHeight="1">
      <c r="A33" s="2" t="str">
        <f>"Sep "&amp;RIGHT(A6,4)+1</f>
        <v>Sep 2013</v>
      </c>
      <c r="B33" s="11" t="s">
        <v>394</v>
      </c>
      <c r="C33" s="11" t="s">
        <v>394</v>
      </c>
      <c r="D33" s="11" t="s">
        <v>394</v>
      </c>
      <c r="E33" s="11" t="s">
        <v>394</v>
      </c>
      <c r="F33" s="11" t="s">
        <v>394</v>
      </c>
      <c r="G33" s="11" t="s">
        <v>394</v>
      </c>
      <c r="H33" s="11" t="s">
        <v>394</v>
      </c>
    </row>
    <row r="34" spans="1:8" ht="12" customHeight="1">
      <c r="A34" s="12" t="s">
        <v>58</v>
      </c>
      <c r="B34" s="13">
        <v>39569.9</v>
      </c>
      <c r="C34" s="13" t="s">
        <v>394</v>
      </c>
      <c r="D34" s="13" t="s">
        <v>394</v>
      </c>
      <c r="E34" s="13">
        <v>39569.9</v>
      </c>
      <c r="F34" s="13" t="s">
        <v>394</v>
      </c>
      <c r="G34" s="13">
        <v>2687999.1011</v>
      </c>
      <c r="H34" s="13" t="s">
        <v>394</v>
      </c>
    </row>
    <row r="35" spans="1:8" ht="12" customHeight="1">
      <c r="A35" s="14" t="str">
        <f>"Total "&amp;MID(A20,7,LEN(A20)-13)&amp;" Months"</f>
        <v>Total 1 Months</v>
      </c>
      <c r="B35" s="15">
        <v>39569.9</v>
      </c>
      <c r="C35" s="15" t="s">
        <v>394</v>
      </c>
      <c r="D35" s="15" t="s">
        <v>394</v>
      </c>
      <c r="E35" s="15">
        <v>39569.9</v>
      </c>
      <c r="F35" s="15" t="s">
        <v>394</v>
      </c>
      <c r="G35" s="15">
        <v>2687999.1011</v>
      </c>
      <c r="H35" s="15" t="s">
        <v>394</v>
      </c>
    </row>
    <row r="36" spans="1:8" ht="12" customHeight="1">
      <c r="A36" s="33"/>
      <c r="B36" s="33"/>
      <c r="C36" s="33"/>
      <c r="D36" s="33"/>
      <c r="E36" s="33"/>
      <c r="F36" s="33"/>
      <c r="G36" s="33"/>
      <c r="H36" s="33"/>
    </row>
    <row r="37" spans="1:8" ht="69.75" customHeight="1">
      <c r="A37" s="51" t="s">
        <v>380</v>
      </c>
      <c r="B37" s="51"/>
      <c r="C37" s="51"/>
      <c r="D37" s="51"/>
      <c r="E37" s="51"/>
      <c r="F37" s="51"/>
      <c r="G37" s="51"/>
      <c r="H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41" t="s">
        <v>391</v>
      </c>
      <c r="B1" s="41"/>
      <c r="C1" s="41"/>
      <c r="D1" s="41"/>
      <c r="E1" s="41"/>
      <c r="F1" s="41"/>
      <c r="G1" s="41"/>
      <c r="H1" s="41"/>
      <c r="I1" s="2" t="s">
        <v>392</v>
      </c>
    </row>
    <row r="2" spans="1:9" ht="12" customHeight="1">
      <c r="A2" s="43" t="s">
        <v>268</v>
      </c>
      <c r="B2" s="43"/>
      <c r="C2" s="43"/>
      <c r="D2" s="43"/>
      <c r="E2" s="43"/>
      <c r="F2" s="43"/>
      <c r="G2" s="43"/>
      <c r="H2" s="43"/>
      <c r="I2" s="1"/>
    </row>
    <row r="3" spans="1:9" ht="24" customHeight="1">
      <c r="A3" s="45" t="s">
        <v>53</v>
      </c>
      <c r="B3" s="47" t="s">
        <v>181</v>
      </c>
      <c r="C3" s="53"/>
      <c r="D3" s="48"/>
      <c r="E3" s="37" t="s">
        <v>182</v>
      </c>
      <c r="F3" s="37" t="s">
        <v>183</v>
      </c>
      <c r="G3" s="37" t="s">
        <v>184</v>
      </c>
      <c r="H3" s="37" t="s">
        <v>269</v>
      </c>
      <c r="I3" s="39" t="s">
        <v>185</v>
      </c>
    </row>
    <row r="4" spans="1:9" ht="24" customHeight="1">
      <c r="A4" s="46"/>
      <c r="B4" s="10" t="s">
        <v>267</v>
      </c>
      <c r="C4" s="10" t="s">
        <v>186</v>
      </c>
      <c r="D4" s="10" t="s">
        <v>58</v>
      </c>
      <c r="E4" s="38"/>
      <c r="F4" s="38"/>
      <c r="G4" s="38"/>
      <c r="H4" s="38"/>
      <c r="I4" s="40"/>
    </row>
    <row r="5" spans="1:9" ht="12" customHeight="1">
      <c r="A5" s="1"/>
      <c r="B5" s="33" t="str">
        <f>REPT("-",88)&amp;" Dollars "&amp;REPT("-",148)</f>
        <v>---------------------------------------------------------------------------------------- Dollars ----------------------------------------------------------------------------------------------------------------------------------------------------</v>
      </c>
      <c r="C5" s="33"/>
      <c r="D5" s="33"/>
      <c r="E5" s="33"/>
      <c r="F5" s="33"/>
      <c r="G5" s="33"/>
      <c r="H5" s="33"/>
      <c r="I5" s="33"/>
    </row>
    <row r="6" ht="12" customHeight="1">
      <c r="A6" s="3" t="s">
        <v>393</v>
      </c>
    </row>
    <row r="7" spans="1:9" ht="12" customHeight="1">
      <c r="A7" s="2" t="str">
        <f>"Oct "&amp;RIGHT(A6,4)-1</f>
        <v>Oct 2011</v>
      </c>
      <c r="B7" s="11">
        <v>11450.7822</v>
      </c>
      <c r="C7" s="11">
        <v>163348.79</v>
      </c>
      <c r="D7" s="11">
        <v>174799.5722</v>
      </c>
      <c r="E7" s="11" t="s">
        <v>394</v>
      </c>
      <c r="F7" s="11" t="s">
        <v>394</v>
      </c>
      <c r="G7" s="11">
        <v>5220293.5831</v>
      </c>
      <c r="H7" s="11">
        <v>40144163.88</v>
      </c>
      <c r="I7" s="11">
        <v>45364457.4631</v>
      </c>
    </row>
    <row r="8" spans="1:9" ht="12" customHeight="1">
      <c r="A8" s="2" t="str">
        <f>"Nov "&amp;RIGHT(A6,4)-1</f>
        <v>Nov 2011</v>
      </c>
      <c r="B8" s="11">
        <v>285472.6609</v>
      </c>
      <c r="C8" s="11">
        <v>189112.56</v>
      </c>
      <c r="D8" s="11">
        <v>474585.2209</v>
      </c>
      <c r="E8" s="11" t="s">
        <v>394</v>
      </c>
      <c r="F8" s="11" t="s">
        <v>394</v>
      </c>
      <c r="G8" s="11">
        <v>9657714.4601</v>
      </c>
      <c r="H8" s="11">
        <v>59844995.86</v>
      </c>
      <c r="I8" s="11">
        <v>69502710.3201</v>
      </c>
    </row>
    <row r="9" spans="1:9" ht="12" customHeight="1">
      <c r="A9" s="2" t="str">
        <f>"Dec "&amp;RIGHT(A6,4)-1</f>
        <v>Dec 2011</v>
      </c>
      <c r="B9" s="11">
        <v>276697.0369</v>
      </c>
      <c r="C9" s="11">
        <v>0</v>
      </c>
      <c r="D9" s="11">
        <v>276697.0369</v>
      </c>
      <c r="E9" s="11" t="s">
        <v>394</v>
      </c>
      <c r="F9" s="11" t="s">
        <v>394</v>
      </c>
      <c r="G9" s="11">
        <v>2311487.5984</v>
      </c>
      <c r="H9" s="11">
        <v>46377182.04</v>
      </c>
      <c r="I9" s="11">
        <v>48688669.6384</v>
      </c>
    </row>
    <row r="10" spans="1:9" ht="12" customHeight="1">
      <c r="A10" s="2" t="str">
        <f>"Jan "&amp;RIGHT(A6,4)</f>
        <v>Jan 2012</v>
      </c>
      <c r="B10" s="11">
        <v>131954.0956</v>
      </c>
      <c r="C10" s="11">
        <v>22583.4</v>
      </c>
      <c r="D10" s="11">
        <v>154537.4956</v>
      </c>
      <c r="E10" s="11" t="s">
        <v>394</v>
      </c>
      <c r="F10" s="11" t="s">
        <v>394</v>
      </c>
      <c r="G10" s="11">
        <v>2507706.744</v>
      </c>
      <c r="H10" s="11">
        <v>46156077.2</v>
      </c>
      <c r="I10" s="11">
        <v>48663783.944</v>
      </c>
    </row>
    <row r="11" spans="1:9" ht="12" customHeight="1">
      <c r="A11" s="2" t="str">
        <f>"Feb "&amp;RIGHT(A6,4)</f>
        <v>Feb 2012</v>
      </c>
      <c r="B11" s="11">
        <v>39141.0313</v>
      </c>
      <c r="C11" s="11" t="s">
        <v>394</v>
      </c>
      <c r="D11" s="11">
        <v>39141.0313</v>
      </c>
      <c r="E11" s="11" t="s">
        <v>394</v>
      </c>
      <c r="F11" s="11" t="s">
        <v>394</v>
      </c>
      <c r="G11" s="11">
        <v>429978.9963</v>
      </c>
      <c r="H11" s="11">
        <v>32579788.35</v>
      </c>
      <c r="I11" s="11">
        <v>33009767.3463</v>
      </c>
    </row>
    <row r="12" spans="1:9" ht="12" customHeight="1">
      <c r="A12" s="2" t="str">
        <f>"Mar "&amp;RIGHT(A6,4)</f>
        <v>Mar 2012</v>
      </c>
      <c r="B12" s="11">
        <v>15173.5894</v>
      </c>
      <c r="C12" s="11" t="s">
        <v>394</v>
      </c>
      <c r="D12" s="11">
        <v>15173.5894</v>
      </c>
      <c r="E12" s="11" t="s">
        <v>394</v>
      </c>
      <c r="F12" s="11" t="s">
        <v>394</v>
      </c>
      <c r="G12" s="11">
        <v>380214.625</v>
      </c>
      <c r="H12" s="11">
        <v>28315319.74</v>
      </c>
      <c r="I12" s="11">
        <v>28695534.365</v>
      </c>
    </row>
    <row r="13" spans="1:9" ht="12" customHeight="1">
      <c r="A13" s="2" t="str">
        <f>"Apr "&amp;RIGHT(A6,4)</f>
        <v>Apr 2012</v>
      </c>
      <c r="B13" s="11">
        <v>8795.7425</v>
      </c>
      <c r="C13" s="11" t="s">
        <v>394</v>
      </c>
      <c r="D13" s="11">
        <v>8795.7425</v>
      </c>
      <c r="E13" s="11" t="s">
        <v>394</v>
      </c>
      <c r="F13" s="11" t="s">
        <v>394</v>
      </c>
      <c r="G13" s="11">
        <v>305958.6167</v>
      </c>
      <c r="H13" s="11">
        <v>26034155.91</v>
      </c>
      <c r="I13" s="11">
        <v>26340114.5267</v>
      </c>
    </row>
    <row r="14" spans="1:9" ht="12" customHeight="1">
      <c r="A14" s="2" t="str">
        <f>"May "&amp;RIGHT(A6,4)</f>
        <v>May 2012</v>
      </c>
      <c r="B14" s="11">
        <v>4764.2463</v>
      </c>
      <c r="C14" s="11" t="s">
        <v>394</v>
      </c>
      <c r="D14" s="11">
        <v>4764.2463</v>
      </c>
      <c r="E14" s="11" t="s">
        <v>394</v>
      </c>
      <c r="F14" s="11" t="s">
        <v>394</v>
      </c>
      <c r="G14" s="11">
        <v>420708.825</v>
      </c>
      <c r="H14" s="11">
        <v>20112872.36</v>
      </c>
      <c r="I14" s="11">
        <v>20533581.185</v>
      </c>
    </row>
    <row r="15" spans="1:9" ht="12" customHeight="1">
      <c r="A15" s="2" t="str">
        <f>"Jun "&amp;RIGHT(A6,4)</f>
        <v>Jun 2012</v>
      </c>
      <c r="B15" s="11">
        <v>10619.5038</v>
      </c>
      <c r="C15" s="11" t="s">
        <v>394</v>
      </c>
      <c r="D15" s="11">
        <v>10619.5038</v>
      </c>
      <c r="E15" s="11" t="s">
        <v>394</v>
      </c>
      <c r="F15" s="11" t="s">
        <v>394</v>
      </c>
      <c r="G15" s="11">
        <v>3040329.0834</v>
      </c>
      <c r="H15" s="11">
        <v>16323795.37</v>
      </c>
      <c r="I15" s="11">
        <v>19364124.4534</v>
      </c>
    </row>
    <row r="16" spans="1:9" ht="12" customHeight="1">
      <c r="A16" s="2" t="str">
        <f>"Jul "&amp;RIGHT(A6,4)</f>
        <v>Jul 2012</v>
      </c>
      <c r="B16" s="11">
        <v>72659.4309</v>
      </c>
      <c r="C16" s="11" t="s">
        <v>394</v>
      </c>
      <c r="D16" s="11">
        <v>72659.4309</v>
      </c>
      <c r="E16" s="11" t="s">
        <v>394</v>
      </c>
      <c r="F16" s="11" t="s">
        <v>394</v>
      </c>
      <c r="G16" s="11">
        <v>3172052.9956</v>
      </c>
      <c r="H16" s="11">
        <v>19941495.88</v>
      </c>
      <c r="I16" s="11">
        <v>23113548.8756</v>
      </c>
    </row>
    <row r="17" spans="1:9" ht="12" customHeight="1">
      <c r="A17" s="2" t="str">
        <f>"Aug "&amp;RIGHT(A6,4)</f>
        <v>Aug 2012</v>
      </c>
      <c r="B17" s="11">
        <v>58600.4806</v>
      </c>
      <c r="C17" s="11" t="s">
        <v>394</v>
      </c>
      <c r="D17" s="11">
        <v>58600.4806</v>
      </c>
      <c r="E17" s="11" t="s">
        <v>394</v>
      </c>
      <c r="F17" s="11" t="s">
        <v>394</v>
      </c>
      <c r="G17" s="11">
        <v>3175752.7501</v>
      </c>
      <c r="H17" s="11">
        <v>18372105.93</v>
      </c>
      <c r="I17" s="11">
        <v>21547858.6801</v>
      </c>
    </row>
    <row r="18" spans="1:9" ht="12" customHeight="1">
      <c r="A18" s="2" t="str">
        <f>"Sep "&amp;RIGHT(A6,4)</f>
        <v>Sep 2012</v>
      </c>
      <c r="B18" s="11">
        <v>46807.4781</v>
      </c>
      <c r="C18" s="11" t="s">
        <v>394</v>
      </c>
      <c r="D18" s="11">
        <v>46807.4781</v>
      </c>
      <c r="E18" s="11" t="s">
        <v>394</v>
      </c>
      <c r="F18" s="11" t="s">
        <v>394</v>
      </c>
      <c r="G18" s="11">
        <v>2719910.684</v>
      </c>
      <c r="H18" s="11">
        <v>23817282.46</v>
      </c>
      <c r="I18" s="11">
        <v>26537193.144</v>
      </c>
    </row>
    <row r="19" spans="1:9" ht="12" customHeight="1">
      <c r="A19" s="12" t="s">
        <v>58</v>
      </c>
      <c r="B19" s="13">
        <v>962136.0785</v>
      </c>
      <c r="C19" s="13">
        <v>375044.75</v>
      </c>
      <c r="D19" s="13">
        <v>1337180.8285</v>
      </c>
      <c r="E19" s="13" t="s">
        <v>394</v>
      </c>
      <c r="F19" s="13" t="s">
        <v>394</v>
      </c>
      <c r="G19" s="13">
        <v>33342108.9617</v>
      </c>
      <c r="H19" s="13">
        <v>378019234.98</v>
      </c>
      <c r="I19" s="13">
        <v>411361343.9417</v>
      </c>
    </row>
    <row r="20" spans="1:9" ht="12" customHeight="1">
      <c r="A20" s="14" t="s">
        <v>395</v>
      </c>
      <c r="B20" s="15">
        <v>11450.7822</v>
      </c>
      <c r="C20" s="15">
        <v>163348.79</v>
      </c>
      <c r="D20" s="15">
        <v>174799.5722</v>
      </c>
      <c r="E20" s="15" t="s">
        <v>394</v>
      </c>
      <c r="F20" s="15" t="s">
        <v>394</v>
      </c>
      <c r="G20" s="15">
        <v>5220293.5831</v>
      </c>
      <c r="H20" s="15">
        <v>40144163.88</v>
      </c>
      <c r="I20" s="15">
        <v>45364457.4631</v>
      </c>
    </row>
    <row r="21" ht="12" customHeight="1">
      <c r="A21" s="3" t="str">
        <f>"FY "&amp;RIGHT(A6,4)+1</f>
        <v>FY 2013</v>
      </c>
    </row>
    <row r="22" spans="1:9" ht="12" customHeight="1">
      <c r="A22" s="2" t="str">
        <f>"Oct "&amp;RIGHT(A6,4)</f>
        <v>Oct 2012</v>
      </c>
      <c r="B22" s="11">
        <v>106969.0981</v>
      </c>
      <c r="C22" s="11" t="s">
        <v>394</v>
      </c>
      <c r="D22" s="11">
        <v>106969.0981</v>
      </c>
      <c r="E22" s="11" t="s">
        <v>394</v>
      </c>
      <c r="F22" s="11" t="s">
        <v>394</v>
      </c>
      <c r="G22" s="11">
        <v>2834538.0992</v>
      </c>
      <c r="H22" s="11">
        <v>39848691.75</v>
      </c>
      <c r="I22" s="11">
        <v>42683229.8492</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106969.0981</v>
      </c>
      <c r="C34" s="13" t="s">
        <v>394</v>
      </c>
      <c r="D34" s="13">
        <v>106969.0981</v>
      </c>
      <c r="E34" s="13" t="s">
        <v>394</v>
      </c>
      <c r="F34" s="13" t="s">
        <v>394</v>
      </c>
      <c r="G34" s="13">
        <v>2834538.0992</v>
      </c>
      <c r="H34" s="13">
        <v>39848691.75</v>
      </c>
      <c r="I34" s="13">
        <v>42683229.8492</v>
      </c>
    </row>
    <row r="35" spans="1:9" ht="12" customHeight="1">
      <c r="A35" s="14" t="str">
        <f>"Total "&amp;MID(A20,7,LEN(A20)-13)&amp;" Months"</f>
        <v>Total 1 Months</v>
      </c>
      <c r="B35" s="15">
        <v>106969.0981</v>
      </c>
      <c r="C35" s="15" t="s">
        <v>394</v>
      </c>
      <c r="D35" s="15">
        <v>106969.0981</v>
      </c>
      <c r="E35" s="15" t="s">
        <v>394</v>
      </c>
      <c r="F35" s="15" t="s">
        <v>394</v>
      </c>
      <c r="G35" s="15">
        <v>2834538.0992</v>
      </c>
      <c r="H35" s="15">
        <v>39848691.75</v>
      </c>
      <c r="I35" s="15">
        <v>42683229.8492</v>
      </c>
    </row>
    <row r="36" spans="1:10" ht="12" customHeight="1">
      <c r="A36" s="54"/>
      <c r="B36" s="54"/>
      <c r="C36" s="54"/>
      <c r="D36" s="54"/>
      <c r="E36" s="54"/>
      <c r="F36" s="54"/>
      <c r="G36" s="54"/>
      <c r="H36" s="54"/>
      <c r="I36" s="54"/>
      <c r="J36" s="54"/>
    </row>
    <row r="37" spans="1:10" ht="69.75" customHeight="1">
      <c r="A37" s="51" t="s">
        <v>374</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A1:H1"/>
    <mergeCell ref="A2:H2"/>
    <mergeCell ref="A3:A4"/>
    <mergeCell ref="B3:D3"/>
    <mergeCell ref="E3:E4"/>
    <mergeCell ref="F3:F4"/>
    <mergeCell ref="G3:G4"/>
    <mergeCell ref="H3:H4"/>
    <mergeCell ref="I3:I4"/>
    <mergeCell ref="B5:I5"/>
    <mergeCell ref="A36:J36"/>
    <mergeCell ref="A37:J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41" t="s">
        <v>391</v>
      </c>
      <c r="B1" s="41"/>
      <c r="C1" s="41"/>
      <c r="D1" s="41"/>
      <c r="E1" s="41"/>
      <c r="F1" s="41"/>
      <c r="G1" s="2" t="s">
        <v>392</v>
      </c>
    </row>
    <row r="2" spans="1:7" ht="12" customHeight="1">
      <c r="A2" s="43" t="s">
        <v>187</v>
      </c>
      <c r="B2" s="43"/>
      <c r="C2" s="43"/>
      <c r="D2" s="43"/>
      <c r="E2" s="43"/>
      <c r="F2" s="43"/>
      <c r="G2" s="1"/>
    </row>
    <row r="3" spans="1:7" ht="24" customHeight="1">
      <c r="A3" s="45" t="s">
        <v>53</v>
      </c>
      <c r="B3" s="47" t="s">
        <v>188</v>
      </c>
      <c r="C3" s="53"/>
      <c r="D3" s="48"/>
      <c r="E3" s="47" t="s">
        <v>189</v>
      </c>
      <c r="F3" s="48"/>
      <c r="G3" s="39" t="s">
        <v>190</v>
      </c>
    </row>
    <row r="4" spans="1:7" ht="24" customHeight="1">
      <c r="A4" s="59"/>
      <c r="B4" s="37" t="s">
        <v>191</v>
      </c>
      <c r="C4" s="37" t="s">
        <v>192</v>
      </c>
      <c r="D4" s="37" t="s">
        <v>58</v>
      </c>
      <c r="E4" s="37" t="s">
        <v>193</v>
      </c>
      <c r="F4" s="37" t="s">
        <v>270</v>
      </c>
      <c r="G4" s="58"/>
    </row>
    <row r="5" spans="1:7" ht="24" customHeight="1">
      <c r="A5" s="46"/>
      <c r="B5" s="38"/>
      <c r="C5" s="38"/>
      <c r="D5" s="38"/>
      <c r="E5" s="38"/>
      <c r="F5" s="38"/>
      <c r="G5" s="40"/>
    </row>
    <row r="6" spans="1:7" ht="12" customHeight="1">
      <c r="A6" s="1"/>
      <c r="B6" s="33" t="str">
        <f>REPT("-",64)&amp;" Dollars "&amp;REPT("-",64)</f>
        <v>---------------------------------------------------------------- Dollars ----------------------------------------------------------------</v>
      </c>
      <c r="C6" s="33"/>
      <c r="D6" s="33"/>
      <c r="E6" s="33"/>
      <c r="F6" s="33"/>
      <c r="G6" s="33"/>
    </row>
    <row r="7" ht="12" customHeight="1">
      <c r="A7" s="3" t="s">
        <v>393</v>
      </c>
    </row>
    <row r="8" spans="1:7" ht="12" customHeight="1">
      <c r="A8" s="2" t="str">
        <f>"Oct "&amp;RIGHT(A7,4)-1</f>
        <v>Oct 2011</v>
      </c>
      <c r="B8" s="11">
        <v>184917698.9718</v>
      </c>
      <c r="C8" s="11" t="s">
        <v>394</v>
      </c>
      <c r="D8" s="11">
        <v>184917698.9718</v>
      </c>
      <c r="E8" s="11">
        <v>5220293.5831</v>
      </c>
      <c r="F8" s="11">
        <v>40144163.88</v>
      </c>
      <c r="G8" s="11">
        <v>230282156.4349</v>
      </c>
    </row>
    <row r="9" spans="1:7" ht="12" customHeight="1">
      <c r="A9" s="2" t="str">
        <f>"Nov "&amp;RIGHT(A7,4)-1</f>
        <v>Nov 2011</v>
      </c>
      <c r="B9" s="11">
        <v>135200208.0928</v>
      </c>
      <c r="C9" s="11" t="s">
        <v>394</v>
      </c>
      <c r="D9" s="11">
        <v>135200208.0928</v>
      </c>
      <c r="E9" s="11">
        <v>9657714.4601</v>
      </c>
      <c r="F9" s="11">
        <v>59844995.86</v>
      </c>
      <c r="G9" s="11">
        <v>204702918.4129</v>
      </c>
    </row>
    <row r="10" spans="1:7" ht="12" customHeight="1">
      <c r="A10" s="2" t="str">
        <f>"Dec "&amp;RIGHT(A7,4)-1</f>
        <v>Dec 2011</v>
      </c>
      <c r="B10" s="11">
        <v>179408120.8217</v>
      </c>
      <c r="C10" s="11" t="s">
        <v>394</v>
      </c>
      <c r="D10" s="11">
        <v>179408120.8217</v>
      </c>
      <c r="E10" s="11">
        <v>2311487.5984</v>
      </c>
      <c r="F10" s="11">
        <v>46377182.04</v>
      </c>
      <c r="G10" s="11">
        <v>228096790.4601</v>
      </c>
    </row>
    <row r="11" spans="1:7" ht="12" customHeight="1">
      <c r="A11" s="2" t="str">
        <f>"Jan "&amp;RIGHT(A7,4)</f>
        <v>Jan 2012</v>
      </c>
      <c r="B11" s="11">
        <v>147028775.79</v>
      </c>
      <c r="C11" s="11" t="s">
        <v>394</v>
      </c>
      <c r="D11" s="11">
        <v>147028775.79</v>
      </c>
      <c r="E11" s="11">
        <v>2507706.744</v>
      </c>
      <c r="F11" s="11">
        <v>46156077.2</v>
      </c>
      <c r="G11" s="11">
        <v>195692559.734</v>
      </c>
    </row>
    <row r="12" spans="1:7" ht="12" customHeight="1">
      <c r="A12" s="2" t="str">
        <f>"Feb "&amp;RIGHT(A7,4)</f>
        <v>Feb 2012</v>
      </c>
      <c r="B12" s="11">
        <v>109437745.828</v>
      </c>
      <c r="C12" s="11" t="s">
        <v>394</v>
      </c>
      <c r="D12" s="11">
        <v>109437745.828</v>
      </c>
      <c r="E12" s="11">
        <v>429978.9963</v>
      </c>
      <c r="F12" s="11">
        <v>32579788.35</v>
      </c>
      <c r="G12" s="11">
        <v>142447513.1743</v>
      </c>
    </row>
    <row r="13" spans="1:7" ht="12" customHeight="1">
      <c r="A13" s="2" t="str">
        <f>"Mar "&amp;RIGHT(A7,4)</f>
        <v>Mar 2012</v>
      </c>
      <c r="B13" s="11">
        <v>115595934.7365</v>
      </c>
      <c r="C13" s="11" t="s">
        <v>394</v>
      </c>
      <c r="D13" s="11">
        <v>115595934.7365</v>
      </c>
      <c r="E13" s="11">
        <v>380214.625</v>
      </c>
      <c r="F13" s="11">
        <v>28315319.74</v>
      </c>
      <c r="G13" s="11">
        <v>144291469.1015</v>
      </c>
    </row>
    <row r="14" spans="1:7" ht="12" customHeight="1">
      <c r="A14" s="2" t="str">
        <f>"Apr "&amp;RIGHT(A7,4)</f>
        <v>Apr 2012</v>
      </c>
      <c r="B14" s="11">
        <v>60363818.8741</v>
      </c>
      <c r="C14" s="11" t="s">
        <v>394</v>
      </c>
      <c r="D14" s="11">
        <v>60363818.8741</v>
      </c>
      <c r="E14" s="11">
        <v>305958.6167</v>
      </c>
      <c r="F14" s="11">
        <v>26034155.91</v>
      </c>
      <c r="G14" s="11">
        <v>86703933.4008</v>
      </c>
    </row>
    <row r="15" spans="1:7" ht="12" customHeight="1">
      <c r="A15" s="2" t="str">
        <f>"May "&amp;RIGHT(A7,4)</f>
        <v>May 2012</v>
      </c>
      <c r="B15" s="11">
        <v>38587079.0871</v>
      </c>
      <c r="C15" s="11" t="s">
        <v>394</v>
      </c>
      <c r="D15" s="11">
        <v>38587079.0871</v>
      </c>
      <c r="E15" s="11">
        <v>420708.825</v>
      </c>
      <c r="F15" s="11">
        <v>20112872.36</v>
      </c>
      <c r="G15" s="11">
        <v>59120660.2721</v>
      </c>
    </row>
    <row r="16" spans="1:7" ht="12" customHeight="1">
      <c r="A16" s="2" t="str">
        <f>"Jun "&amp;RIGHT(A7,4)</f>
        <v>Jun 2012</v>
      </c>
      <c r="B16" s="11">
        <v>57657752.2946</v>
      </c>
      <c r="C16" s="11" t="s">
        <v>394</v>
      </c>
      <c r="D16" s="11">
        <v>57657752.2946</v>
      </c>
      <c r="E16" s="11">
        <v>3040329.0834</v>
      </c>
      <c r="F16" s="11">
        <v>16323795.37</v>
      </c>
      <c r="G16" s="11">
        <v>77021876.748</v>
      </c>
    </row>
    <row r="17" spans="1:7" ht="12" customHeight="1">
      <c r="A17" s="2" t="str">
        <f>"Jul "&amp;RIGHT(A7,4)</f>
        <v>Jul 2012</v>
      </c>
      <c r="B17" s="11">
        <v>82802437.3142</v>
      </c>
      <c r="C17" s="11" t="s">
        <v>394</v>
      </c>
      <c r="D17" s="11">
        <v>82802437.3142</v>
      </c>
      <c r="E17" s="11">
        <v>3172052.9956</v>
      </c>
      <c r="F17" s="11">
        <v>19941495.88</v>
      </c>
      <c r="G17" s="11">
        <v>105915986.1898</v>
      </c>
    </row>
    <row r="18" spans="1:7" ht="12" customHeight="1">
      <c r="A18" s="2" t="str">
        <f>"Aug "&amp;RIGHT(A7,4)</f>
        <v>Aug 2012</v>
      </c>
      <c r="B18" s="11">
        <v>163224852.5789</v>
      </c>
      <c r="C18" s="11" t="s">
        <v>394</v>
      </c>
      <c r="D18" s="11">
        <v>163224852.5789</v>
      </c>
      <c r="E18" s="11">
        <v>3175752.7501</v>
      </c>
      <c r="F18" s="11">
        <v>18372105.93</v>
      </c>
      <c r="G18" s="11">
        <v>184772711.259</v>
      </c>
    </row>
    <row r="19" spans="1:7" ht="12" customHeight="1">
      <c r="A19" s="2" t="str">
        <f>"Sep "&amp;RIGHT(A7,4)</f>
        <v>Sep 2012</v>
      </c>
      <c r="B19" s="11">
        <v>186817669.8374</v>
      </c>
      <c r="C19" s="11" t="s">
        <v>394</v>
      </c>
      <c r="D19" s="11">
        <v>186817669.8374</v>
      </c>
      <c r="E19" s="11">
        <v>2719910.684</v>
      </c>
      <c r="F19" s="11">
        <v>23817282.46</v>
      </c>
      <c r="G19" s="11">
        <v>213354862.9814</v>
      </c>
    </row>
    <row r="20" spans="1:7" ht="12" customHeight="1">
      <c r="A20" s="12" t="s">
        <v>58</v>
      </c>
      <c r="B20" s="13">
        <v>1461042094.2271</v>
      </c>
      <c r="C20" s="13" t="s">
        <v>394</v>
      </c>
      <c r="D20" s="13">
        <v>1461042094.2271</v>
      </c>
      <c r="E20" s="13">
        <v>33342108.9617</v>
      </c>
      <c r="F20" s="13">
        <v>378019234.98</v>
      </c>
      <c r="G20" s="13">
        <v>1872403438.1688</v>
      </c>
    </row>
    <row r="21" spans="1:7" ht="12" customHeight="1">
      <c r="A21" s="14" t="s">
        <v>395</v>
      </c>
      <c r="B21" s="15">
        <v>184917698.9718</v>
      </c>
      <c r="C21" s="15" t="s">
        <v>394</v>
      </c>
      <c r="D21" s="15">
        <v>184917698.9718</v>
      </c>
      <c r="E21" s="15">
        <v>5220293.5831</v>
      </c>
      <c r="F21" s="15">
        <v>40144163.88</v>
      </c>
      <c r="G21" s="15">
        <v>230282156.4349</v>
      </c>
    </row>
    <row r="22" ht="12" customHeight="1">
      <c r="A22" s="3" t="str">
        <f>"FY "&amp;RIGHT(A7,4)+1</f>
        <v>FY 2013</v>
      </c>
    </row>
    <row r="23" spans="1:7" ht="12" customHeight="1">
      <c r="A23" s="2" t="str">
        <f>"Oct "&amp;RIGHT(A7,4)</f>
        <v>Oct 2012</v>
      </c>
      <c r="B23" s="11">
        <v>167570435.8731</v>
      </c>
      <c r="C23" s="11" t="s">
        <v>394</v>
      </c>
      <c r="D23" s="11">
        <v>167570435.8731</v>
      </c>
      <c r="E23" s="11">
        <v>2834538.0992</v>
      </c>
      <c r="F23" s="11">
        <v>39848691.75</v>
      </c>
      <c r="G23" s="11">
        <v>210253665.7223</v>
      </c>
    </row>
    <row r="24" spans="1:7" ht="12" customHeight="1">
      <c r="A24" s="2" t="str">
        <f>"Nov "&amp;RIGHT(A7,4)</f>
        <v>Nov 2012</v>
      </c>
      <c r="B24" s="11" t="s">
        <v>394</v>
      </c>
      <c r="C24" s="11" t="s">
        <v>394</v>
      </c>
      <c r="D24" s="11" t="s">
        <v>394</v>
      </c>
      <c r="E24" s="11" t="s">
        <v>394</v>
      </c>
      <c r="F24" s="11" t="s">
        <v>394</v>
      </c>
      <c r="G24" s="11" t="s">
        <v>394</v>
      </c>
    </row>
    <row r="25" spans="1:7" ht="12" customHeight="1">
      <c r="A25" s="2" t="str">
        <f>"Dec "&amp;RIGHT(A7,4)</f>
        <v>Dec 2012</v>
      </c>
      <c r="B25" s="11" t="s">
        <v>394</v>
      </c>
      <c r="C25" s="11" t="s">
        <v>394</v>
      </c>
      <c r="D25" s="11" t="s">
        <v>394</v>
      </c>
      <c r="E25" s="11" t="s">
        <v>394</v>
      </c>
      <c r="F25" s="11" t="s">
        <v>394</v>
      </c>
      <c r="G25" s="11" t="s">
        <v>394</v>
      </c>
    </row>
    <row r="26" spans="1:7" ht="12" customHeight="1">
      <c r="A26" s="2" t="str">
        <f>"Jan "&amp;RIGHT(A7,4)+1</f>
        <v>Jan 2013</v>
      </c>
      <c r="B26" s="11" t="s">
        <v>394</v>
      </c>
      <c r="C26" s="11" t="s">
        <v>394</v>
      </c>
      <c r="D26" s="11" t="s">
        <v>394</v>
      </c>
      <c r="E26" s="11" t="s">
        <v>394</v>
      </c>
      <c r="F26" s="11" t="s">
        <v>394</v>
      </c>
      <c r="G26" s="11" t="s">
        <v>394</v>
      </c>
    </row>
    <row r="27" spans="1:7" ht="12" customHeight="1">
      <c r="A27" s="2" t="str">
        <f>"Feb "&amp;RIGHT(A7,4)+1</f>
        <v>Feb 2013</v>
      </c>
      <c r="B27" s="11" t="s">
        <v>394</v>
      </c>
      <c r="C27" s="11" t="s">
        <v>394</v>
      </c>
      <c r="D27" s="11" t="s">
        <v>394</v>
      </c>
      <c r="E27" s="11" t="s">
        <v>394</v>
      </c>
      <c r="F27" s="11" t="s">
        <v>394</v>
      </c>
      <c r="G27" s="11" t="s">
        <v>394</v>
      </c>
    </row>
    <row r="28" spans="1:7" ht="12" customHeight="1">
      <c r="A28" s="2" t="str">
        <f>"Mar "&amp;RIGHT(A7,4)+1</f>
        <v>Mar 2013</v>
      </c>
      <c r="B28" s="11" t="s">
        <v>394</v>
      </c>
      <c r="C28" s="11" t="s">
        <v>394</v>
      </c>
      <c r="D28" s="11" t="s">
        <v>394</v>
      </c>
      <c r="E28" s="11" t="s">
        <v>394</v>
      </c>
      <c r="F28" s="11" t="s">
        <v>394</v>
      </c>
      <c r="G28" s="11" t="s">
        <v>394</v>
      </c>
    </row>
    <row r="29" spans="1:7" ht="12" customHeight="1">
      <c r="A29" s="2" t="str">
        <f>"Apr "&amp;RIGHT(A7,4)+1</f>
        <v>Apr 2013</v>
      </c>
      <c r="B29" s="11" t="s">
        <v>394</v>
      </c>
      <c r="C29" s="11" t="s">
        <v>394</v>
      </c>
      <c r="D29" s="11" t="s">
        <v>394</v>
      </c>
      <c r="E29" s="11" t="s">
        <v>394</v>
      </c>
      <c r="F29" s="11" t="s">
        <v>394</v>
      </c>
      <c r="G29" s="11" t="s">
        <v>394</v>
      </c>
    </row>
    <row r="30" spans="1:7" ht="12" customHeight="1">
      <c r="A30" s="2" t="str">
        <f>"May "&amp;RIGHT(A7,4)+1</f>
        <v>May 2013</v>
      </c>
      <c r="B30" s="11" t="s">
        <v>394</v>
      </c>
      <c r="C30" s="11" t="s">
        <v>394</v>
      </c>
      <c r="D30" s="11" t="s">
        <v>394</v>
      </c>
      <c r="E30" s="11" t="s">
        <v>394</v>
      </c>
      <c r="F30" s="11" t="s">
        <v>394</v>
      </c>
      <c r="G30" s="11" t="s">
        <v>394</v>
      </c>
    </row>
    <row r="31" spans="1:7" ht="12" customHeight="1">
      <c r="A31" s="2" t="str">
        <f>"Jun "&amp;RIGHT(A7,4)+1</f>
        <v>Jun 2013</v>
      </c>
      <c r="B31" s="11" t="s">
        <v>394</v>
      </c>
      <c r="C31" s="11" t="s">
        <v>394</v>
      </c>
      <c r="D31" s="11" t="s">
        <v>394</v>
      </c>
      <c r="E31" s="11" t="s">
        <v>394</v>
      </c>
      <c r="F31" s="11" t="s">
        <v>394</v>
      </c>
      <c r="G31" s="11" t="s">
        <v>394</v>
      </c>
    </row>
    <row r="32" spans="1:7" ht="12" customHeight="1">
      <c r="A32" s="2" t="str">
        <f>"Jul "&amp;RIGHT(A7,4)+1</f>
        <v>Jul 2013</v>
      </c>
      <c r="B32" s="11" t="s">
        <v>394</v>
      </c>
      <c r="C32" s="11" t="s">
        <v>394</v>
      </c>
      <c r="D32" s="11" t="s">
        <v>394</v>
      </c>
      <c r="E32" s="11" t="s">
        <v>394</v>
      </c>
      <c r="F32" s="11" t="s">
        <v>394</v>
      </c>
      <c r="G32" s="11" t="s">
        <v>394</v>
      </c>
    </row>
    <row r="33" spans="1:7" ht="12" customHeight="1">
      <c r="A33" s="2" t="str">
        <f>"Aug "&amp;RIGHT(A7,4)+1</f>
        <v>Aug 2013</v>
      </c>
      <c r="B33" s="11" t="s">
        <v>394</v>
      </c>
      <c r="C33" s="11" t="s">
        <v>394</v>
      </c>
      <c r="D33" s="11" t="s">
        <v>394</v>
      </c>
      <c r="E33" s="11" t="s">
        <v>394</v>
      </c>
      <c r="F33" s="11" t="s">
        <v>394</v>
      </c>
      <c r="G33" s="11" t="s">
        <v>394</v>
      </c>
    </row>
    <row r="34" spans="1:7" ht="12" customHeight="1">
      <c r="A34" s="2" t="str">
        <f>"Sep "&amp;RIGHT(A7,4)+1</f>
        <v>Sep 2013</v>
      </c>
      <c r="B34" s="11" t="s">
        <v>394</v>
      </c>
      <c r="C34" s="11" t="s">
        <v>394</v>
      </c>
      <c r="D34" s="11" t="s">
        <v>394</v>
      </c>
      <c r="E34" s="11" t="s">
        <v>394</v>
      </c>
      <c r="F34" s="11" t="s">
        <v>394</v>
      </c>
      <c r="G34" s="11" t="s">
        <v>394</v>
      </c>
    </row>
    <row r="35" spans="1:7" ht="12" customHeight="1">
      <c r="A35" s="12" t="s">
        <v>58</v>
      </c>
      <c r="B35" s="13">
        <v>167570435.8731</v>
      </c>
      <c r="C35" s="13" t="s">
        <v>394</v>
      </c>
      <c r="D35" s="13">
        <v>167570435.8731</v>
      </c>
      <c r="E35" s="13">
        <v>2834538.0992</v>
      </c>
      <c r="F35" s="13">
        <v>39848691.75</v>
      </c>
      <c r="G35" s="13">
        <v>210253665.7223</v>
      </c>
    </row>
    <row r="36" spans="1:7" ht="12" customHeight="1">
      <c r="A36" s="14" t="str">
        <f>"Total "&amp;MID(A21,7,LEN(A21)-13)&amp;" Months"</f>
        <v>Total 1 Months</v>
      </c>
      <c r="B36" s="15">
        <v>167570435.8731</v>
      </c>
      <c r="C36" s="15" t="s">
        <v>394</v>
      </c>
      <c r="D36" s="15">
        <v>167570435.8731</v>
      </c>
      <c r="E36" s="15">
        <v>2834538.0992</v>
      </c>
      <c r="F36" s="15">
        <v>39848691.75</v>
      </c>
      <c r="G36" s="15">
        <v>210253665.7223</v>
      </c>
    </row>
    <row r="37" spans="1:7" ht="12" customHeight="1">
      <c r="A37" s="33"/>
      <c r="B37" s="33"/>
      <c r="C37" s="33"/>
      <c r="D37" s="33"/>
      <c r="E37" s="33"/>
      <c r="F37" s="33"/>
      <c r="G37" s="33"/>
    </row>
    <row r="38" spans="1:7" ht="69.75" customHeight="1">
      <c r="A38" s="51" t="s">
        <v>194</v>
      </c>
      <c r="B38" s="51"/>
      <c r="C38" s="51"/>
      <c r="D38" s="51"/>
      <c r="E38" s="51"/>
      <c r="F38" s="51"/>
      <c r="G38"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F1"/>
    <mergeCell ref="A2:F2"/>
    <mergeCell ref="A3:A5"/>
    <mergeCell ref="B3:D3"/>
    <mergeCell ref="E3:F3"/>
    <mergeCell ref="E4:E5"/>
    <mergeCell ref="F4:F5"/>
    <mergeCell ref="A38:G38"/>
    <mergeCell ref="G3:G5"/>
    <mergeCell ref="B4:B5"/>
    <mergeCell ref="C4:C5"/>
    <mergeCell ref="D4:D5"/>
    <mergeCell ref="B6:G6"/>
    <mergeCell ref="A37:G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41" t="s">
        <v>391</v>
      </c>
      <c r="B1" s="41"/>
      <c r="C1" s="41"/>
      <c r="D1" s="41"/>
      <c r="E1" s="41"/>
      <c r="F1" s="41"/>
      <c r="G1" s="41"/>
      <c r="H1" s="2" t="s">
        <v>392</v>
      </c>
    </row>
    <row r="2" spans="1:8" ht="12" customHeight="1">
      <c r="A2" s="43" t="s">
        <v>271</v>
      </c>
      <c r="B2" s="43"/>
      <c r="C2" s="43"/>
      <c r="D2" s="43"/>
      <c r="E2" s="43"/>
      <c r="F2" s="43"/>
      <c r="G2" s="43"/>
      <c r="H2" s="1"/>
    </row>
    <row r="3" spans="1:8" ht="24" customHeight="1">
      <c r="A3" s="45" t="s">
        <v>53</v>
      </c>
      <c r="B3" s="37" t="s">
        <v>358</v>
      </c>
      <c r="C3" s="37" t="s">
        <v>283</v>
      </c>
      <c r="D3" s="47" t="s">
        <v>56</v>
      </c>
      <c r="E3" s="48"/>
      <c r="F3" s="47" t="s">
        <v>195</v>
      </c>
      <c r="G3" s="53"/>
      <c r="H3" s="53"/>
    </row>
    <row r="4" spans="1:8" ht="24" customHeight="1">
      <c r="A4" s="46"/>
      <c r="B4" s="38"/>
      <c r="C4" s="38"/>
      <c r="D4" s="10" t="s">
        <v>272</v>
      </c>
      <c r="E4" s="10" t="s">
        <v>273</v>
      </c>
      <c r="F4" s="10" t="s">
        <v>196</v>
      </c>
      <c r="G4" s="10" t="s">
        <v>274</v>
      </c>
      <c r="H4" s="9" t="s">
        <v>58</v>
      </c>
    </row>
    <row r="5" spans="1:8" ht="12" customHeight="1">
      <c r="A5" s="1"/>
      <c r="B5" s="33" t="str">
        <f>REPT("-",78)&amp;" Dollars "&amp;REPT("-",78)</f>
        <v>------------------------------------------------------------------------------ Dollars ------------------------------------------------------------------------------</v>
      </c>
      <c r="C5" s="33"/>
      <c r="D5" s="33"/>
      <c r="E5" s="33"/>
      <c r="F5" s="33"/>
      <c r="G5" s="33"/>
      <c r="H5" s="33"/>
    </row>
    <row r="6" ht="12" customHeight="1">
      <c r="A6" s="3" t="s">
        <v>393</v>
      </c>
    </row>
    <row r="7" spans="1:8" ht="12" customHeight="1">
      <c r="A7" s="2" t="str">
        <f>"Oct "&amp;RIGHT(A6,4)-1</f>
        <v>Oct 2011</v>
      </c>
      <c r="B7" s="11">
        <v>6245153769</v>
      </c>
      <c r="C7" s="11">
        <v>170853896</v>
      </c>
      <c r="D7" s="11">
        <v>460309343</v>
      </c>
      <c r="E7" s="11">
        <v>14491251.0371</v>
      </c>
      <c r="F7" s="11">
        <v>5008596.5153</v>
      </c>
      <c r="G7" s="11">
        <v>516782.39</v>
      </c>
      <c r="H7" s="11">
        <v>5525378.9053</v>
      </c>
    </row>
    <row r="8" spans="1:8" ht="12" customHeight="1">
      <c r="A8" s="2" t="str">
        <f>"Nov "&amp;RIGHT(A6,4)-1</f>
        <v>Nov 2011</v>
      </c>
      <c r="B8" s="11">
        <v>6218532121</v>
      </c>
      <c r="C8" s="11">
        <v>170853896</v>
      </c>
      <c r="D8" s="11">
        <v>497239815</v>
      </c>
      <c r="E8" s="11">
        <v>14646551.2973</v>
      </c>
      <c r="F8" s="11">
        <v>5467094.7906</v>
      </c>
      <c r="G8" s="11">
        <v>645496.56</v>
      </c>
      <c r="H8" s="11">
        <v>6112591.3506</v>
      </c>
    </row>
    <row r="9" spans="1:8" ht="12" customHeight="1">
      <c r="A9" s="2" t="str">
        <f>"Dec "&amp;RIGHT(A6,4)-1</f>
        <v>Dec 2011</v>
      </c>
      <c r="B9" s="11">
        <v>7121851640</v>
      </c>
      <c r="C9" s="11">
        <v>170853896</v>
      </c>
      <c r="D9" s="11">
        <v>537239057</v>
      </c>
      <c r="E9" s="11">
        <v>34557820.2718</v>
      </c>
      <c r="F9" s="11">
        <v>12719948.0108</v>
      </c>
      <c r="G9" s="11">
        <v>0</v>
      </c>
      <c r="H9" s="11">
        <v>12719948.0108</v>
      </c>
    </row>
    <row r="10" spans="1:8" ht="12" customHeight="1">
      <c r="A10" s="2" t="str">
        <f>"Jan "&amp;RIGHT(A6,4)</f>
        <v>Jan 2012</v>
      </c>
      <c r="B10" s="11">
        <v>6161652410</v>
      </c>
      <c r="C10" s="11">
        <v>170853896</v>
      </c>
      <c r="D10" s="11">
        <v>549340370</v>
      </c>
      <c r="E10" s="11">
        <v>13741157.7693</v>
      </c>
      <c r="F10" s="11">
        <v>5256194.9172</v>
      </c>
      <c r="G10" s="11">
        <v>22583.4</v>
      </c>
      <c r="H10" s="11">
        <v>5278778.3172</v>
      </c>
    </row>
    <row r="11" spans="1:8" ht="12" customHeight="1">
      <c r="A11" s="2" t="str">
        <f>"Feb "&amp;RIGHT(A6,4)</f>
        <v>Feb 2012</v>
      </c>
      <c r="B11" s="11">
        <v>6170542761</v>
      </c>
      <c r="C11" s="11">
        <v>170853896</v>
      </c>
      <c r="D11" s="11">
        <v>541084876</v>
      </c>
      <c r="E11" s="11">
        <v>13716524.2217</v>
      </c>
      <c r="F11" s="11">
        <v>4676252.4226</v>
      </c>
      <c r="G11" s="11" t="s">
        <v>394</v>
      </c>
      <c r="H11" s="11">
        <v>4676252.4226</v>
      </c>
    </row>
    <row r="12" spans="1:8" ht="12" customHeight="1">
      <c r="A12" s="2" t="str">
        <f>"Mar "&amp;RIGHT(A6,4)</f>
        <v>Mar 2012</v>
      </c>
      <c r="B12" s="11">
        <v>7178261642</v>
      </c>
      <c r="C12" s="11">
        <v>170853896</v>
      </c>
      <c r="D12" s="11">
        <v>541818346</v>
      </c>
      <c r="E12" s="11">
        <v>21973836.4283</v>
      </c>
      <c r="F12" s="11">
        <v>14291627.0082</v>
      </c>
      <c r="G12" s="11" t="s">
        <v>394</v>
      </c>
      <c r="H12" s="11">
        <v>14291627.0082</v>
      </c>
    </row>
    <row r="13" spans="1:8" ht="12" customHeight="1">
      <c r="A13" s="2" t="str">
        <f>"Apr "&amp;RIGHT(A6,4)</f>
        <v>Apr 2012</v>
      </c>
      <c r="B13" s="11">
        <v>6136552792</v>
      </c>
      <c r="C13" s="11">
        <v>170853896</v>
      </c>
      <c r="D13" s="11">
        <v>556531336</v>
      </c>
      <c r="E13" s="11">
        <v>13505648.8204</v>
      </c>
      <c r="F13" s="11">
        <v>4776518.6929</v>
      </c>
      <c r="G13" s="11" t="s">
        <v>394</v>
      </c>
      <c r="H13" s="11">
        <v>4776518.6929</v>
      </c>
    </row>
    <row r="14" spans="1:8" ht="12" customHeight="1">
      <c r="A14" s="2" t="str">
        <f>"May "&amp;RIGHT(A6,4)</f>
        <v>May 2012</v>
      </c>
      <c r="B14" s="11">
        <v>6190939075</v>
      </c>
      <c r="C14" s="11">
        <v>170853896</v>
      </c>
      <c r="D14" s="11">
        <v>559613938</v>
      </c>
      <c r="E14" s="11">
        <v>13664262.6369</v>
      </c>
      <c r="F14" s="11">
        <v>4861316.8102</v>
      </c>
      <c r="G14" s="11" t="s">
        <v>394</v>
      </c>
      <c r="H14" s="11">
        <v>4861316.8102</v>
      </c>
    </row>
    <row r="15" spans="1:8" ht="12" customHeight="1">
      <c r="A15" s="2" t="str">
        <f>"Jun "&amp;RIGHT(A6,4)</f>
        <v>Jun 2012</v>
      </c>
      <c r="B15" s="11">
        <v>7066033932</v>
      </c>
      <c r="C15" s="11">
        <v>170853896</v>
      </c>
      <c r="D15" s="11">
        <v>576761847</v>
      </c>
      <c r="E15" s="11">
        <v>18531348.2363</v>
      </c>
      <c r="F15" s="11">
        <v>13188915.6017</v>
      </c>
      <c r="G15" s="11" t="s">
        <v>394</v>
      </c>
      <c r="H15" s="11">
        <v>13188915.6017</v>
      </c>
    </row>
    <row r="16" spans="1:8" ht="12" customHeight="1">
      <c r="A16" s="2" t="str">
        <f>"Jul "&amp;RIGHT(A6,4)</f>
        <v>Jul 2012</v>
      </c>
      <c r="B16" s="11">
        <v>6274407905</v>
      </c>
      <c r="C16" s="11">
        <v>170853896</v>
      </c>
      <c r="D16" s="11">
        <v>542714793</v>
      </c>
      <c r="E16" s="11">
        <v>13824507.6014</v>
      </c>
      <c r="F16" s="11">
        <v>5050170.7184</v>
      </c>
      <c r="G16" s="11">
        <v>128623.68</v>
      </c>
      <c r="H16" s="11">
        <v>5178794.3984</v>
      </c>
    </row>
    <row r="17" spans="1:8" ht="12" customHeight="1">
      <c r="A17" s="2" t="str">
        <f>"Aug "&amp;RIGHT(A6,4)</f>
        <v>Aug 2012</v>
      </c>
      <c r="B17" s="11">
        <v>6293391299</v>
      </c>
      <c r="C17" s="11">
        <v>170853896</v>
      </c>
      <c r="D17" s="11">
        <v>561355034</v>
      </c>
      <c r="E17" s="11">
        <v>13602183.3639</v>
      </c>
      <c r="F17" s="11">
        <v>5293041.9201</v>
      </c>
      <c r="G17" s="11">
        <v>1344350.52</v>
      </c>
      <c r="H17" s="11">
        <v>6637392.4401</v>
      </c>
    </row>
    <row r="18" spans="1:8" ht="12" customHeight="1">
      <c r="A18" s="2" t="str">
        <f>"Sep "&amp;RIGHT(A6,4)</f>
        <v>Sep 2012</v>
      </c>
      <c r="B18" s="11">
        <v>7176726786</v>
      </c>
      <c r="C18" s="11">
        <v>170853922</v>
      </c>
      <c r="D18" s="11">
        <v>926650293</v>
      </c>
      <c r="E18" s="11">
        <v>22336932.5587</v>
      </c>
      <c r="F18" s="11">
        <v>16285019.0952</v>
      </c>
      <c r="G18" s="11">
        <v>95956</v>
      </c>
      <c r="H18" s="11">
        <v>16380975.0952</v>
      </c>
    </row>
    <row r="19" spans="1:8" ht="12" customHeight="1">
      <c r="A19" s="12" t="s">
        <v>58</v>
      </c>
      <c r="B19" s="13">
        <v>78234046132</v>
      </c>
      <c r="C19" s="13">
        <v>2050246778</v>
      </c>
      <c r="D19" s="13">
        <v>6850659048</v>
      </c>
      <c r="E19" s="13">
        <v>208592024.2431</v>
      </c>
      <c r="F19" s="13">
        <v>96874696.5032</v>
      </c>
      <c r="G19" s="13">
        <v>2753792.55</v>
      </c>
      <c r="H19" s="13">
        <v>99628489.0532</v>
      </c>
    </row>
    <row r="20" spans="1:8" ht="12" customHeight="1">
      <c r="A20" s="14" t="s">
        <v>395</v>
      </c>
      <c r="B20" s="15">
        <v>6245153769</v>
      </c>
      <c r="C20" s="15">
        <v>170853896</v>
      </c>
      <c r="D20" s="15">
        <v>460309343</v>
      </c>
      <c r="E20" s="15">
        <v>14491251.0371</v>
      </c>
      <c r="F20" s="15">
        <v>5008596.5153</v>
      </c>
      <c r="G20" s="15">
        <v>516782.39</v>
      </c>
      <c r="H20" s="15">
        <v>5525378.9053</v>
      </c>
    </row>
    <row r="21" ht="12" customHeight="1">
      <c r="A21" s="3" t="str">
        <f>"FY "&amp;RIGHT(A6,4)+1</f>
        <v>FY 2013</v>
      </c>
    </row>
    <row r="22" spans="1:8" ht="12" customHeight="1">
      <c r="A22" s="2" t="str">
        <f>"Oct "&amp;RIGHT(A6,4)</f>
        <v>Oct 2012</v>
      </c>
      <c r="B22" s="11">
        <v>6356694225</v>
      </c>
      <c r="C22" s="11">
        <v>170521499</v>
      </c>
      <c r="D22" s="11">
        <v>590393734.75</v>
      </c>
      <c r="E22" s="11">
        <v>14461878.0193</v>
      </c>
      <c r="F22" s="11">
        <v>5373745.8455</v>
      </c>
      <c r="G22" s="11">
        <v>83133.09</v>
      </c>
      <c r="H22" s="11">
        <v>5456878.9355</v>
      </c>
    </row>
    <row r="23" spans="1:8" ht="12" customHeight="1">
      <c r="A23" s="2" t="str">
        <f>"Nov "&amp;RIGHT(A6,4)</f>
        <v>Nov 2012</v>
      </c>
      <c r="B23" s="11" t="s">
        <v>394</v>
      </c>
      <c r="C23" s="11" t="s">
        <v>394</v>
      </c>
      <c r="D23" s="11" t="s">
        <v>394</v>
      </c>
      <c r="E23" s="11" t="s">
        <v>394</v>
      </c>
      <c r="F23" s="11" t="s">
        <v>394</v>
      </c>
      <c r="G23" s="11" t="s">
        <v>394</v>
      </c>
      <c r="H23" s="11" t="s">
        <v>394</v>
      </c>
    </row>
    <row r="24" spans="1:8" ht="12" customHeight="1">
      <c r="A24" s="2" t="str">
        <f>"Dec "&amp;RIGHT(A6,4)</f>
        <v>Dec 2012</v>
      </c>
      <c r="B24" s="11" t="s">
        <v>394</v>
      </c>
      <c r="C24" s="11" t="s">
        <v>394</v>
      </c>
      <c r="D24" s="11" t="s">
        <v>394</v>
      </c>
      <c r="E24" s="11" t="s">
        <v>394</v>
      </c>
      <c r="F24" s="11" t="s">
        <v>394</v>
      </c>
      <c r="G24" s="11" t="s">
        <v>394</v>
      </c>
      <c r="H24" s="11" t="s">
        <v>394</v>
      </c>
    </row>
    <row r="25" spans="1:8" ht="12" customHeight="1">
      <c r="A25" s="2" t="str">
        <f>"Jan "&amp;RIGHT(A6,4)+1</f>
        <v>Jan 2013</v>
      </c>
      <c r="B25" s="11" t="s">
        <v>394</v>
      </c>
      <c r="C25" s="11" t="s">
        <v>394</v>
      </c>
      <c r="D25" s="11" t="s">
        <v>394</v>
      </c>
      <c r="E25" s="11" t="s">
        <v>394</v>
      </c>
      <c r="F25" s="11" t="s">
        <v>394</v>
      </c>
      <c r="G25" s="11" t="s">
        <v>394</v>
      </c>
      <c r="H25" s="11" t="s">
        <v>394</v>
      </c>
    </row>
    <row r="26" spans="1:8" ht="12" customHeight="1">
      <c r="A26" s="2" t="str">
        <f>"Feb "&amp;RIGHT(A6,4)+1</f>
        <v>Feb 2013</v>
      </c>
      <c r="B26" s="11" t="s">
        <v>394</v>
      </c>
      <c r="C26" s="11" t="s">
        <v>394</v>
      </c>
      <c r="D26" s="11" t="s">
        <v>394</v>
      </c>
      <c r="E26" s="11" t="s">
        <v>394</v>
      </c>
      <c r="F26" s="11" t="s">
        <v>394</v>
      </c>
      <c r="G26" s="11" t="s">
        <v>394</v>
      </c>
      <c r="H26" s="11" t="s">
        <v>394</v>
      </c>
    </row>
    <row r="27" spans="1:8" ht="12" customHeight="1">
      <c r="A27" s="2" t="str">
        <f>"Mar "&amp;RIGHT(A6,4)+1</f>
        <v>Mar 2013</v>
      </c>
      <c r="B27" s="11" t="s">
        <v>394</v>
      </c>
      <c r="C27" s="11" t="s">
        <v>394</v>
      </c>
      <c r="D27" s="11" t="s">
        <v>394</v>
      </c>
      <c r="E27" s="11" t="s">
        <v>394</v>
      </c>
      <c r="F27" s="11" t="s">
        <v>394</v>
      </c>
      <c r="G27" s="11" t="s">
        <v>394</v>
      </c>
      <c r="H27" s="11" t="s">
        <v>394</v>
      </c>
    </row>
    <row r="28" spans="1:8" ht="12" customHeight="1">
      <c r="A28" s="2" t="str">
        <f>"Apr "&amp;RIGHT(A6,4)+1</f>
        <v>Apr 2013</v>
      </c>
      <c r="B28" s="11" t="s">
        <v>394</v>
      </c>
      <c r="C28" s="11" t="s">
        <v>394</v>
      </c>
      <c r="D28" s="11" t="s">
        <v>394</v>
      </c>
      <c r="E28" s="11" t="s">
        <v>394</v>
      </c>
      <c r="F28" s="11" t="s">
        <v>394</v>
      </c>
      <c r="G28" s="11" t="s">
        <v>394</v>
      </c>
      <c r="H28" s="11" t="s">
        <v>394</v>
      </c>
    </row>
    <row r="29" spans="1:8" ht="12" customHeight="1">
      <c r="A29" s="2" t="str">
        <f>"May "&amp;RIGHT(A6,4)+1</f>
        <v>May 2013</v>
      </c>
      <c r="B29" s="11" t="s">
        <v>394</v>
      </c>
      <c r="C29" s="11" t="s">
        <v>394</v>
      </c>
      <c r="D29" s="11" t="s">
        <v>394</v>
      </c>
      <c r="E29" s="11" t="s">
        <v>394</v>
      </c>
      <c r="F29" s="11" t="s">
        <v>394</v>
      </c>
      <c r="G29" s="11" t="s">
        <v>394</v>
      </c>
      <c r="H29" s="11" t="s">
        <v>394</v>
      </c>
    </row>
    <row r="30" spans="1:8" ht="12" customHeight="1">
      <c r="A30" s="2" t="str">
        <f>"Jun "&amp;RIGHT(A6,4)+1</f>
        <v>Jun 2013</v>
      </c>
      <c r="B30" s="11" t="s">
        <v>394</v>
      </c>
      <c r="C30" s="11" t="s">
        <v>394</v>
      </c>
      <c r="D30" s="11" t="s">
        <v>394</v>
      </c>
      <c r="E30" s="11" t="s">
        <v>394</v>
      </c>
      <c r="F30" s="11" t="s">
        <v>394</v>
      </c>
      <c r="G30" s="11" t="s">
        <v>394</v>
      </c>
      <c r="H30" s="11" t="s">
        <v>394</v>
      </c>
    </row>
    <row r="31" spans="1:8" ht="12" customHeight="1">
      <c r="A31" s="2" t="str">
        <f>"Jul "&amp;RIGHT(A6,4)+1</f>
        <v>Jul 2013</v>
      </c>
      <c r="B31" s="11" t="s">
        <v>394</v>
      </c>
      <c r="C31" s="11" t="s">
        <v>394</v>
      </c>
      <c r="D31" s="11" t="s">
        <v>394</v>
      </c>
      <c r="E31" s="11" t="s">
        <v>394</v>
      </c>
      <c r="F31" s="11" t="s">
        <v>394</v>
      </c>
      <c r="G31" s="11" t="s">
        <v>394</v>
      </c>
      <c r="H31" s="11" t="s">
        <v>394</v>
      </c>
    </row>
    <row r="32" spans="1:8" ht="12" customHeight="1">
      <c r="A32" s="2" t="str">
        <f>"Aug "&amp;RIGHT(A6,4)+1</f>
        <v>Aug 2013</v>
      </c>
      <c r="B32" s="11" t="s">
        <v>394</v>
      </c>
      <c r="C32" s="11" t="s">
        <v>394</v>
      </c>
      <c r="D32" s="11" t="s">
        <v>394</v>
      </c>
      <c r="E32" s="11" t="s">
        <v>394</v>
      </c>
      <c r="F32" s="11" t="s">
        <v>394</v>
      </c>
      <c r="G32" s="11" t="s">
        <v>394</v>
      </c>
      <c r="H32" s="11" t="s">
        <v>394</v>
      </c>
    </row>
    <row r="33" spans="1:8" ht="12" customHeight="1">
      <c r="A33" s="2" t="str">
        <f>"Sep "&amp;RIGHT(A6,4)+1</f>
        <v>Sep 2013</v>
      </c>
      <c r="B33" s="11" t="s">
        <v>394</v>
      </c>
      <c r="C33" s="11" t="s">
        <v>394</v>
      </c>
      <c r="D33" s="11" t="s">
        <v>394</v>
      </c>
      <c r="E33" s="11" t="s">
        <v>394</v>
      </c>
      <c r="F33" s="11" t="s">
        <v>394</v>
      </c>
      <c r="G33" s="11" t="s">
        <v>394</v>
      </c>
      <c r="H33" s="11" t="s">
        <v>394</v>
      </c>
    </row>
    <row r="34" spans="1:8" ht="12" customHeight="1">
      <c r="A34" s="12" t="s">
        <v>58</v>
      </c>
      <c r="B34" s="13">
        <v>6356694225</v>
      </c>
      <c r="C34" s="13">
        <v>170521499</v>
      </c>
      <c r="D34" s="13">
        <v>590393734.75</v>
      </c>
      <c r="E34" s="13">
        <v>14461878.0193</v>
      </c>
      <c r="F34" s="13">
        <v>5373745.8455</v>
      </c>
      <c r="G34" s="13">
        <v>83133.09</v>
      </c>
      <c r="H34" s="13">
        <v>5456878.9355</v>
      </c>
    </row>
    <row r="35" spans="1:8" ht="12" customHeight="1">
      <c r="A35" s="14" t="str">
        <f>"Total "&amp;MID(A20,7,LEN(A20)-13)&amp;" Months"</f>
        <v>Total 1 Months</v>
      </c>
      <c r="B35" s="15">
        <v>6356694225</v>
      </c>
      <c r="C35" s="15">
        <v>170521499</v>
      </c>
      <c r="D35" s="15">
        <v>590393734.75</v>
      </c>
      <c r="E35" s="15">
        <v>14461878.0193</v>
      </c>
      <c r="F35" s="15">
        <v>5373745.8455</v>
      </c>
      <c r="G35" s="15">
        <v>83133.09</v>
      </c>
      <c r="H35" s="15">
        <v>5456878.9355</v>
      </c>
    </row>
    <row r="36" spans="1:8" ht="12" customHeight="1">
      <c r="A36" s="33"/>
      <c r="B36" s="33"/>
      <c r="C36" s="33"/>
      <c r="D36" s="33"/>
      <c r="E36" s="33"/>
      <c r="F36" s="33"/>
      <c r="G36" s="33"/>
      <c r="H36" s="33"/>
    </row>
    <row r="37" spans="1:8" ht="176.25" customHeight="1">
      <c r="A37" s="51" t="s">
        <v>376</v>
      </c>
      <c r="B37" s="51"/>
      <c r="C37" s="51"/>
      <c r="D37" s="51"/>
      <c r="E37" s="51"/>
      <c r="F37" s="51"/>
      <c r="G37" s="51"/>
      <c r="H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 sqref="A2:H2"/>
    </sheetView>
  </sheetViews>
  <sheetFormatPr defaultColWidth="9.140625" defaultRowHeight="12.75"/>
  <cols>
    <col min="1" max="1" width="12.140625" style="0" customWidth="1"/>
    <col min="2" max="9" width="11.421875" style="0" customWidth="1"/>
  </cols>
  <sheetData>
    <row r="1" spans="1:9" ht="12" customHeight="1">
      <c r="A1" s="41" t="s">
        <v>391</v>
      </c>
      <c r="B1" s="41"/>
      <c r="C1" s="41"/>
      <c r="D1" s="41"/>
      <c r="E1" s="41"/>
      <c r="F1" s="41"/>
      <c r="G1" s="41"/>
      <c r="H1" s="41"/>
      <c r="I1" s="2" t="s">
        <v>392</v>
      </c>
    </row>
    <row r="2" spans="1:9" ht="12" customHeight="1">
      <c r="A2" s="43" t="s">
        <v>275</v>
      </c>
      <c r="B2" s="43"/>
      <c r="C2" s="43"/>
      <c r="D2" s="43"/>
      <c r="E2" s="43"/>
      <c r="F2" s="43"/>
      <c r="G2" s="43"/>
      <c r="H2" s="43"/>
      <c r="I2" s="1"/>
    </row>
    <row r="3" spans="1:9" ht="24" customHeight="1">
      <c r="A3" s="45" t="s">
        <v>53</v>
      </c>
      <c r="B3" s="47" t="s">
        <v>276</v>
      </c>
      <c r="C3" s="53"/>
      <c r="D3" s="53"/>
      <c r="E3" s="53"/>
      <c r="F3" s="53"/>
      <c r="G3" s="53"/>
      <c r="H3" s="48"/>
      <c r="I3" s="39" t="s">
        <v>55</v>
      </c>
    </row>
    <row r="4" spans="1:9" ht="24" customHeight="1">
      <c r="A4" s="46"/>
      <c r="B4" s="10" t="s">
        <v>197</v>
      </c>
      <c r="C4" s="10" t="s">
        <v>198</v>
      </c>
      <c r="D4" s="10" t="s">
        <v>199</v>
      </c>
      <c r="E4" s="10" t="s">
        <v>180</v>
      </c>
      <c r="F4" s="10" t="s">
        <v>200</v>
      </c>
      <c r="G4" s="10" t="s">
        <v>201</v>
      </c>
      <c r="H4" s="10" t="s">
        <v>58</v>
      </c>
      <c r="I4" s="40"/>
    </row>
    <row r="5" spans="1:9" ht="12" customHeight="1">
      <c r="A5" s="1"/>
      <c r="B5" s="33" t="str">
        <f>REPT("-",90)&amp;" Dollars "&amp;REPT("-",90)</f>
        <v>------------------------------------------------------------------------------------------ Dollars ------------------------------------------------------------------------------------------</v>
      </c>
      <c r="C5" s="33"/>
      <c r="D5" s="33"/>
      <c r="E5" s="33"/>
      <c r="F5" s="33"/>
      <c r="G5" s="33"/>
      <c r="H5" s="33"/>
      <c r="I5" s="33"/>
    </row>
    <row r="6" ht="12" customHeight="1">
      <c r="A6" s="3" t="s">
        <v>393</v>
      </c>
    </row>
    <row r="7" spans="1:9" ht="12" customHeight="1">
      <c r="A7" s="2" t="str">
        <f>"Oct "&amp;RIGHT(A6,4)-1</f>
        <v>Oct 2011</v>
      </c>
      <c r="B7" s="11">
        <v>1310944818.9125</v>
      </c>
      <c r="C7" s="11">
        <v>0</v>
      </c>
      <c r="D7" s="11">
        <v>354311370.76</v>
      </c>
      <c r="E7" s="11">
        <v>223397738.32</v>
      </c>
      <c r="F7" s="11">
        <v>768393.13</v>
      </c>
      <c r="G7" s="11">
        <v>0</v>
      </c>
      <c r="H7" s="11">
        <v>1889422321.1225</v>
      </c>
      <c r="I7" s="11">
        <v>1206621.71</v>
      </c>
    </row>
    <row r="8" spans="1:9" ht="12" customHeight="1">
      <c r="A8" s="2" t="str">
        <f>"Nov "&amp;RIGHT(A6,4)-1</f>
        <v>Nov 2011</v>
      </c>
      <c r="B8" s="11">
        <v>1173586623.595</v>
      </c>
      <c r="C8" s="11">
        <v>0</v>
      </c>
      <c r="D8" s="11">
        <v>332626604.5</v>
      </c>
      <c r="E8" s="11">
        <v>215566891.08</v>
      </c>
      <c r="F8" s="11">
        <v>307162.25</v>
      </c>
      <c r="G8" s="11">
        <v>0</v>
      </c>
      <c r="H8" s="11">
        <v>1722087281.425</v>
      </c>
      <c r="I8" s="11">
        <v>1094802.925</v>
      </c>
    </row>
    <row r="9" spans="1:9" ht="12" customHeight="1">
      <c r="A9" s="2" t="str">
        <f>"Dec "&amp;RIGHT(A6,4)-1</f>
        <v>Dec 2011</v>
      </c>
      <c r="B9" s="11">
        <v>951456513.3875</v>
      </c>
      <c r="C9" s="11">
        <v>0</v>
      </c>
      <c r="D9" s="11">
        <v>251466652.44</v>
      </c>
      <c r="E9" s="11">
        <v>254386264.9</v>
      </c>
      <c r="F9" s="11">
        <v>1924409.52</v>
      </c>
      <c r="G9" s="11">
        <v>95975558</v>
      </c>
      <c r="H9" s="11">
        <v>1555209398.2475</v>
      </c>
      <c r="I9" s="11">
        <v>873976.195</v>
      </c>
    </row>
    <row r="10" spans="1:9" ht="12" customHeight="1">
      <c r="A10" s="2" t="str">
        <f>"Jan "&amp;RIGHT(A6,4)</f>
        <v>Jan 2012</v>
      </c>
      <c r="B10" s="11">
        <v>1227099984.9175</v>
      </c>
      <c r="C10" s="11">
        <v>0</v>
      </c>
      <c r="D10" s="11">
        <v>336839797.97</v>
      </c>
      <c r="E10" s="11">
        <v>221973054.94</v>
      </c>
      <c r="F10" s="11">
        <v>299913.71</v>
      </c>
      <c r="G10" s="11">
        <v>0</v>
      </c>
      <c r="H10" s="11">
        <v>1786212751.5375</v>
      </c>
      <c r="I10" s="11">
        <v>1190934.33</v>
      </c>
    </row>
    <row r="11" spans="1:9" ht="12" customHeight="1">
      <c r="A11" s="2" t="str">
        <f>"Feb "&amp;RIGHT(A6,4)</f>
        <v>Feb 2012</v>
      </c>
      <c r="B11" s="11">
        <v>1227754027.84</v>
      </c>
      <c r="C11" s="11">
        <v>0</v>
      </c>
      <c r="D11" s="11">
        <v>354025411.22</v>
      </c>
      <c r="E11" s="11">
        <v>225476145.53</v>
      </c>
      <c r="F11" s="11">
        <v>317269.12</v>
      </c>
      <c r="G11" s="11">
        <v>0</v>
      </c>
      <c r="H11" s="11">
        <v>1807572853.71</v>
      </c>
      <c r="I11" s="11">
        <v>1144399.93</v>
      </c>
    </row>
    <row r="12" spans="1:9" ht="12" customHeight="1">
      <c r="A12" s="2" t="str">
        <f>"Mar "&amp;RIGHT(A6,4)</f>
        <v>Mar 2012</v>
      </c>
      <c r="B12" s="11">
        <v>1211630394.055</v>
      </c>
      <c r="C12" s="11">
        <v>0</v>
      </c>
      <c r="D12" s="11">
        <v>358454661.86</v>
      </c>
      <c r="E12" s="11">
        <v>309217173.48</v>
      </c>
      <c r="F12" s="11">
        <v>2253296.44</v>
      </c>
      <c r="G12" s="11">
        <v>74151731</v>
      </c>
      <c r="H12" s="11">
        <v>1955707256.835</v>
      </c>
      <c r="I12" s="11">
        <v>1153440.54</v>
      </c>
    </row>
    <row r="13" spans="1:9" ht="12" customHeight="1">
      <c r="A13" s="2" t="str">
        <f>"Apr "&amp;RIGHT(A6,4)</f>
        <v>Apr 2012</v>
      </c>
      <c r="B13" s="11">
        <v>1060411008.6275</v>
      </c>
      <c r="C13" s="11">
        <v>0</v>
      </c>
      <c r="D13" s="11">
        <v>324787870.55</v>
      </c>
      <c r="E13" s="11">
        <v>226582031.64</v>
      </c>
      <c r="F13" s="11">
        <v>368268.46</v>
      </c>
      <c r="G13" s="11">
        <v>0</v>
      </c>
      <c r="H13" s="11">
        <v>1612149179.2775</v>
      </c>
      <c r="I13" s="11">
        <v>1023640.67</v>
      </c>
    </row>
    <row r="14" spans="1:9" ht="12" customHeight="1">
      <c r="A14" s="2" t="str">
        <f>"May "&amp;RIGHT(A6,4)</f>
        <v>May 2012</v>
      </c>
      <c r="B14" s="11">
        <v>1160602511.455</v>
      </c>
      <c r="C14" s="11">
        <v>0</v>
      </c>
      <c r="D14" s="11">
        <v>368577963.18</v>
      </c>
      <c r="E14" s="11">
        <v>239210034.63</v>
      </c>
      <c r="F14" s="11">
        <v>2437967.7</v>
      </c>
      <c r="G14" s="11">
        <v>0</v>
      </c>
      <c r="H14" s="11">
        <v>1770828476.965</v>
      </c>
      <c r="I14" s="11">
        <v>1178756.335</v>
      </c>
    </row>
    <row r="15" spans="1:9" ht="12" customHeight="1">
      <c r="A15" s="2" t="str">
        <f>"Jun "&amp;RIGHT(A6,4)</f>
        <v>Jun 2012</v>
      </c>
      <c r="B15" s="11">
        <v>257101546.96</v>
      </c>
      <c r="C15" s="11">
        <v>0</v>
      </c>
      <c r="D15" s="11">
        <v>80132418.64</v>
      </c>
      <c r="E15" s="11">
        <v>257763176.34</v>
      </c>
      <c r="F15" s="11">
        <v>132345545.23</v>
      </c>
      <c r="G15" s="11">
        <v>69936414</v>
      </c>
      <c r="H15" s="11">
        <v>797279101.17</v>
      </c>
      <c r="I15" s="11">
        <v>722729.815</v>
      </c>
    </row>
    <row r="16" spans="1:9" ht="12" customHeight="1">
      <c r="A16" s="2" t="str">
        <f>"Jul "&amp;RIGHT(A6,4)</f>
        <v>Jul 2012</v>
      </c>
      <c r="B16" s="11">
        <v>114323625.97</v>
      </c>
      <c r="C16" s="11">
        <v>0</v>
      </c>
      <c r="D16" s="11">
        <v>17499853.47</v>
      </c>
      <c r="E16" s="11">
        <v>183494414.49</v>
      </c>
      <c r="F16" s="11">
        <v>161179248.23</v>
      </c>
      <c r="G16" s="11">
        <v>0</v>
      </c>
      <c r="H16" s="11">
        <v>476497142.16</v>
      </c>
      <c r="I16" s="11">
        <v>1028866.5475</v>
      </c>
    </row>
    <row r="17" spans="1:9" ht="12" customHeight="1">
      <c r="A17" s="2" t="str">
        <f>"Aug "&amp;RIGHT(A6,4)</f>
        <v>Aug 2012</v>
      </c>
      <c r="B17" s="11">
        <v>606401573.275</v>
      </c>
      <c r="C17" s="11">
        <v>0</v>
      </c>
      <c r="D17" s="11">
        <v>143207838.65</v>
      </c>
      <c r="E17" s="11">
        <v>207580911.55</v>
      </c>
      <c r="F17" s="11">
        <v>59246347.4</v>
      </c>
      <c r="G17" s="11">
        <v>0</v>
      </c>
      <c r="H17" s="11">
        <v>1016436670.875</v>
      </c>
      <c r="I17" s="11">
        <v>613620.1175</v>
      </c>
    </row>
    <row r="18" spans="1:9" ht="12" customHeight="1">
      <c r="A18" s="2" t="str">
        <f>"Sep "&amp;RIGHT(A6,4)</f>
        <v>Sep 2012</v>
      </c>
      <c r="B18" s="11">
        <v>1267670889.9075</v>
      </c>
      <c r="C18" s="11">
        <v>0</v>
      </c>
      <c r="D18" s="11">
        <v>351074793.45</v>
      </c>
      <c r="E18" s="11">
        <v>274430444.42</v>
      </c>
      <c r="F18" s="11">
        <v>31366039.98</v>
      </c>
      <c r="G18" s="11">
        <v>145766700</v>
      </c>
      <c r="H18" s="11">
        <v>2070308867.7575</v>
      </c>
      <c r="I18" s="11">
        <v>1047010.665</v>
      </c>
    </row>
    <row r="19" spans="1:9" ht="12" customHeight="1">
      <c r="A19" s="12" t="s">
        <v>58</v>
      </c>
      <c r="B19" s="13">
        <v>11568983518.9025</v>
      </c>
      <c r="C19" s="13">
        <v>0</v>
      </c>
      <c r="D19" s="13">
        <v>3273005236.69</v>
      </c>
      <c r="E19" s="13">
        <v>2839078281.32</v>
      </c>
      <c r="F19" s="13">
        <v>392813861.17</v>
      </c>
      <c r="G19" s="13">
        <v>385830403</v>
      </c>
      <c r="H19" s="13">
        <v>18459711301.0825</v>
      </c>
      <c r="I19" s="13">
        <v>12278799.78</v>
      </c>
    </row>
    <row r="20" spans="1:9" ht="12" customHeight="1">
      <c r="A20" s="14" t="s">
        <v>395</v>
      </c>
      <c r="B20" s="15">
        <v>1310944818.9125</v>
      </c>
      <c r="C20" s="15">
        <v>0</v>
      </c>
      <c r="D20" s="15">
        <v>354311370.76</v>
      </c>
      <c r="E20" s="15">
        <v>223397738.32</v>
      </c>
      <c r="F20" s="15">
        <v>768393.13</v>
      </c>
      <c r="G20" s="15">
        <v>0</v>
      </c>
      <c r="H20" s="15">
        <v>1889422321.1225</v>
      </c>
      <c r="I20" s="15">
        <v>1206621.71</v>
      </c>
    </row>
    <row r="21" ht="12" customHeight="1">
      <c r="A21" s="3" t="str">
        <f>"FY "&amp;RIGHT(A6,4)+1</f>
        <v>FY 2013</v>
      </c>
    </row>
    <row r="22" spans="1:9" ht="12" customHeight="1">
      <c r="A22" s="2" t="str">
        <f>"Oct "&amp;RIGHT(A6,4)</f>
        <v>Oct 2012</v>
      </c>
      <c r="B22" s="11">
        <v>1418850003.3075</v>
      </c>
      <c r="C22" s="11">
        <v>0</v>
      </c>
      <c r="D22" s="11">
        <v>403846437.73</v>
      </c>
      <c r="E22" s="11">
        <v>236831424.05</v>
      </c>
      <c r="F22" s="11">
        <v>516052.91</v>
      </c>
      <c r="G22" s="11" t="s">
        <v>394</v>
      </c>
      <c r="H22" s="11">
        <v>2060043917.9975</v>
      </c>
      <c r="I22" s="11">
        <v>1111301.41</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1418850003.3075</v>
      </c>
      <c r="C34" s="13">
        <v>0</v>
      </c>
      <c r="D34" s="13">
        <v>403846437.73</v>
      </c>
      <c r="E34" s="13">
        <v>236831424.05</v>
      </c>
      <c r="F34" s="13">
        <v>516052.91</v>
      </c>
      <c r="G34" s="13" t="s">
        <v>394</v>
      </c>
      <c r="H34" s="13">
        <v>2060043917.9975</v>
      </c>
      <c r="I34" s="13">
        <v>1111301.41</v>
      </c>
    </row>
    <row r="35" spans="1:9" ht="12" customHeight="1">
      <c r="A35" s="14" t="str">
        <f>"Total "&amp;MID(A20,7,LEN(A20)-13)&amp;" Months"</f>
        <v>Total 1 Months</v>
      </c>
      <c r="B35" s="15">
        <v>1418850003.3075</v>
      </c>
      <c r="C35" s="15">
        <v>0</v>
      </c>
      <c r="D35" s="15">
        <v>403846437.73</v>
      </c>
      <c r="E35" s="15">
        <v>236831424.05</v>
      </c>
      <c r="F35" s="15">
        <v>516052.91</v>
      </c>
      <c r="G35" s="15" t="s">
        <v>394</v>
      </c>
      <c r="H35" s="15">
        <v>2060043917.9975</v>
      </c>
      <c r="I35" s="15">
        <v>1111301.41</v>
      </c>
    </row>
    <row r="36" spans="1:9" ht="12" customHeight="1">
      <c r="A36" s="33"/>
      <c r="B36" s="33"/>
      <c r="C36" s="33"/>
      <c r="D36" s="33"/>
      <c r="E36" s="33"/>
      <c r="F36" s="33"/>
      <c r="G36" s="33"/>
      <c r="H36" s="33"/>
      <c r="I36" s="33"/>
    </row>
    <row r="37" spans="1:9" ht="85.5" customHeight="1">
      <c r="A37" s="51" t="s">
        <v>368</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5" width="11.421875" style="0" customWidth="1"/>
    <col min="6" max="7" width="12.28125" style="0" customWidth="1"/>
    <col min="8" max="8" width="12.421875" style="0" customWidth="1"/>
    <col min="9" max="10" width="11.421875" style="0" customWidth="1"/>
  </cols>
  <sheetData>
    <row r="1" spans="1:10" ht="12" customHeight="1">
      <c r="A1" s="41" t="s">
        <v>391</v>
      </c>
      <c r="B1" s="41"/>
      <c r="C1" s="41"/>
      <c r="D1" s="41"/>
      <c r="E1" s="41"/>
      <c r="F1" s="41"/>
      <c r="G1" s="41"/>
      <c r="H1" s="41"/>
      <c r="I1" s="41"/>
      <c r="J1" s="2" t="s">
        <v>392</v>
      </c>
    </row>
    <row r="2" spans="1:10" ht="12" customHeight="1">
      <c r="A2" s="43" t="s">
        <v>341</v>
      </c>
      <c r="B2" s="43"/>
      <c r="C2" s="43"/>
      <c r="D2" s="43"/>
      <c r="E2" s="43"/>
      <c r="F2" s="43"/>
      <c r="G2" s="43"/>
      <c r="H2" s="43"/>
      <c r="I2" s="43"/>
      <c r="J2" s="1"/>
    </row>
    <row r="3" spans="1:10" ht="24" customHeight="1">
      <c r="A3" s="45" t="s">
        <v>53</v>
      </c>
      <c r="B3" s="47" t="s">
        <v>206</v>
      </c>
      <c r="C3" s="48"/>
      <c r="D3" s="47" t="s">
        <v>59</v>
      </c>
      <c r="E3" s="48"/>
      <c r="F3" s="37" t="s">
        <v>207</v>
      </c>
      <c r="G3" s="37" t="s">
        <v>378</v>
      </c>
      <c r="H3" s="37" t="s">
        <v>60</v>
      </c>
      <c r="I3" s="37" t="s">
        <v>377</v>
      </c>
      <c r="J3" s="39" t="s">
        <v>61</v>
      </c>
    </row>
    <row r="4" spans="1:10" ht="24" customHeight="1">
      <c r="A4" s="46"/>
      <c r="B4" s="10" t="s">
        <v>62</v>
      </c>
      <c r="C4" s="10" t="s">
        <v>63</v>
      </c>
      <c r="D4" s="10" t="s">
        <v>64</v>
      </c>
      <c r="E4" s="10" t="s">
        <v>220</v>
      </c>
      <c r="F4" s="38"/>
      <c r="G4" s="52"/>
      <c r="H4" s="38"/>
      <c r="I4" s="38"/>
      <c r="J4" s="40"/>
    </row>
    <row r="5" spans="1:10" ht="12" customHeight="1">
      <c r="A5" s="1"/>
      <c r="B5" s="33" t="str">
        <f>REPT("-",17)&amp;" Number "&amp;REPT("-",17)</f>
        <v>----------------- Number -----------------</v>
      </c>
      <c r="C5" s="33"/>
      <c r="D5" s="33" t="str">
        <f>REPT("-",67)&amp;" Dollars "&amp;REPT("-",67)</f>
        <v>------------------------------------------------------------------- Dollars -------------------------------------------------------------------</v>
      </c>
      <c r="E5" s="33"/>
      <c r="F5" s="33"/>
      <c r="G5" s="33"/>
      <c r="H5" s="33"/>
      <c r="I5" s="33"/>
      <c r="J5" s="33"/>
    </row>
    <row r="6" ht="12" customHeight="1">
      <c r="A6" s="3" t="s">
        <v>393</v>
      </c>
    </row>
    <row r="7" spans="1:10" ht="12" customHeight="1">
      <c r="A7" s="2" t="str">
        <f>"Oct "&amp;RIGHT(A6,4)-1</f>
        <v>Oct 2011</v>
      </c>
      <c r="B7" s="11">
        <v>21973808</v>
      </c>
      <c r="C7" s="11">
        <v>46236164</v>
      </c>
      <c r="D7" s="16">
        <v>134.852</v>
      </c>
      <c r="E7" s="11">
        <v>6235038754</v>
      </c>
      <c r="F7" s="11" t="s">
        <v>394</v>
      </c>
      <c r="G7" s="11" t="s">
        <v>394</v>
      </c>
      <c r="H7" s="11" t="s">
        <v>394</v>
      </c>
      <c r="I7" s="11">
        <v>10115015</v>
      </c>
      <c r="J7" s="11">
        <v>6245153769</v>
      </c>
    </row>
    <row r="8" spans="1:10" ht="12" customHeight="1">
      <c r="A8" s="2" t="str">
        <f>"Nov "&amp;RIGHT(A6,4)-1</f>
        <v>Nov 2011</v>
      </c>
      <c r="B8" s="11">
        <v>22027321</v>
      </c>
      <c r="C8" s="11">
        <v>46286314</v>
      </c>
      <c r="D8" s="16">
        <v>134.1307</v>
      </c>
      <c r="E8" s="11">
        <v>6208417106</v>
      </c>
      <c r="F8" s="11" t="s">
        <v>394</v>
      </c>
      <c r="G8" s="11" t="s">
        <v>394</v>
      </c>
      <c r="H8" s="11" t="s">
        <v>394</v>
      </c>
      <c r="I8" s="11">
        <v>10115015</v>
      </c>
      <c r="J8" s="11">
        <v>6218532121</v>
      </c>
    </row>
    <row r="9" spans="1:10" ht="12" customHeight="1">
      <c r="A9" s="2" t="str">
        <f>"Dec "&amp;RIGHT(A6,4)-1</f>
        <v>Dec 2011</v>
      </c>
      <c r="B9" s="11">
        <v>22162774</v>
      </c>
      <c r="C9" s="11">
        <v>46514155</v>
      </c>
      <c r="D9" s="16">
        <v>133.6842</v>
      </c>
      <c r="E9" s="11">
        <v>6218208151</v>
      </c>
      <c r="F9" s="11">
        <v>737928399</v>
      </c>
      <c r="G9" s="11">
        <v>76288879</v>
      </c>
      <c r="H9" s="11">
        <v>79311196</v>
      </c>
      <c r="I9" s="11">
        <v>10115015</v>
      </c>
      <c r="J9" s="11">
        <v>7121851640</v>
      </c>
    </row>
    <row r="10" spans="1:10" ht="12" customHeight="1">
      <c r="A10" s="2" t="str">
        <f>"Jan "&amp;RIGHT(A6,4)</f>
        <v>Jan 2012</v>
      </c>
      <c r="B10" s="11">
        <v>22188732</v>
      </c>
      <c r="C10" s="11">
        <v>46449737</v>
      </c>
      <c r="D10" s="16">
        <v>132.4343</v>
      </c>
      <c r="E10" s="11">
        <v>6151537395</v>
      </c>
      <c r="F10" s="11" t="s">
        <v>394</v>
      </c>
      <c r="G10" s="11" t="s">
        <v>394</v>
      </c>
      <c r="H10" s="11" t="s">
        <v>394</v>
      </c>
      <c r="I10" s="11">
        <v>10115015</v>
      </c>
      <c r="J10" s="11">
        <v>6161652410</v>
      </c>
    </row>
    <row r="11" spans="1:10" ht="12" customHeight="1">
      <c r="A11" s="2" t="str">
        <f>"Feb "&amp;RIGHT(A6,4)</f>
        <v>Feb 2012</v>
      </c>
      <c r="B11" s="11">
        <v>22155432</v>
      </c>
      <c r="C11" s="11">
        <v>46326287</v>
      </c>
      <c r="D11" s="16">
        <v>132.9791</v>
      </c>
      <c r="E11" s="11">
        <v>6160427746</v>
      </c>
      <c r="F11" s="11" t="s">
        <v>394</v>
      </c>
      <c r="G11" s="11" t="s">
        <v>394</v>
      </c>
      <c r="H11" s="11" t="s">
        <v>394</v>
      </c>
      <c r="I11" s="11">
        <v>10115015</v>
      </c>
      <c r="J11" s="11">
        <v>6170542761</v>
      </c>
    </row>
    <row r="12" spans="1:10" ht="12" customHeight="1">
      <c r="A12" s="2" t="str">
        <f>"Mar "&amp;RIGHT(A6,4)</f>
        <v>Mar 2012</v>
      </c>
      <c r="B12" s="11">
        <v>22257668</v>
      </c>
      <c r="C12" s="11">
        <v>46405224</v>
      </c>
      <c r="D12" s="16">
        <v>133.1989</v>
      </c>
      <c r="E12" s="11">
        <v>6181123024</v>
      </c>
      <c r="F12" s="11">
        <v>716805351</v>
      </c>
      <c r="G12" s="11">
        <v>206138898</v>
      </c>
      <c r="H12" s="11">
        <v>64079354</v>
      </c>
      <c r="I12" s="11">
        <v>10115015</v>
      </c>
      <c r="J12" s="11">
        <v>7178261642</v>
      </c>
    </row>
    <row r="13" spans="1:10" ht="12" customHeight="1">
      <c r="A13" s="2" t="str">
        <f>"Apr "&amp;RIGHT(A6,4)</f>
        <v>Apr 2012</v>
      </c>
      <c r="B13" s="11">
        <v>22212770</v>
      </c>
      <c r="C13" s="11">
        <v>46274631</v>
      </c>
      <c r="D13" s="16">
        <v>132.393</v>
      </c>
      <c r="E13" s="11">
        <v>6126437777</v>
      </c>
      <c r="F13" s="11" t="s">
        <v>394</v>
      </c>
      <c r="G13" s="11" t="s">
        <v>394</v>
      </c>
      <c r="H13" s="11" t="s">
        <v>394</v>
      </c>
      <c r="I13" s="11">
        <v>10115015</v>
      </c>
      <c r="J13" s="11">
        <v>6136552792</v>
      </c>
    </row>
    <row r="14" spans="1:10" ht="12" customHeight="1">
      <c r="A14" s="2" t="str">
        <f>"May "&amp;RIGHT(A6,4)</f>
        <v>May 2012</v>
      </c>
      <c r="B14" s="11">
        <v>22335926</v>
      </c>
      <c r="C14" s="11">
        <v>46496761</v>
      </c>
      <c r="D14" s="16">
        <v>132.9302</v>
      </c>
      <c r="E14" s="11">
        <v>6180824060</v>
      </c>
      <c r="F14" s="11" t="s">
        <v>394</v>
      </c>
      <c r="G14" s="11" t="s">
        <v>394</v>
      </c>
      <c r="H14" s="11" t="s">
        <v>394</v>
      </c>
      <c r="I14" s="11">
        <v>10115015</v>
      </c>
      <c r="J14" s="11">
        <v>6190939075</v>
      </c>
    </row>
    <row r="15" spans="1:10" ht="12" customHeight="1">
      <c r="A15" s="2" t="str">
        <f>"Jun "&amp;RIGHT(A6,4)</f>
        <v>Jun 2012</v>
      </c>
      <c r="B15" s="11">
        <v>22442179</v>
      </c>
      <c r="C15" s="11">
        <v>46670301</v>
      </c>
      <c r="D15" s="16">
        <v>132.9365</v>
      </c>
      <c r="E15" s="11">
        <v>6204187508</v>
      </c>
      <c r="F15" s="11">
        <v>750243975</v>
      </c>
      <c r="G15" s="11">
        <v>34256797</v>
      </c>
      <c r="H15" s="11">
        <v>67230637</v>
      </c>
      <c r="I15" s="11">
        <v>10115015</v>
      </c>
      <c r="J15" s="11">
        <v>7066033932</v>
      </c>
    </row>
    <row r="16" spans="1:10" ht="12" customHeight="1">
      <c r="A16" s="2" t="str">
        <f>"Jul "&amp;RIGHT(A6,4)</f>
        <v>Jul 2012</v>
      </c>
      <c r="B16" s="11">
        <v>22541831</v>
      </c>
      <c r="C16" s="11">
        <v>46836236</v>
      </c>
      <c r="D16" s="16">
        <v>133.7489</v>
      </c>
      <c r="E16" s="11">
        <v>6264292890</v>
      </c>
      <c r="F16" s="11" t="s">
        <v>394</v>
      </c>
      <c r="G16" s="11" t="s">
        <v>394</v>
      </c>
      <c r="H16" s="11" t="s">
        <v>394</v>
      </c>
      <c r="I16" s="11">
        <v>10115015</v>
      </c>
      <c r="J16" s="11">
        <v>6274407905</v>
      </c>
    </row>
    <row r="17" spans="1:10" ht="12" customHeight="1">
      <c r="A17" s="2" t="str">
        <f>"Aug "&amp;RIGHT(A6,4)</f>
        <v>Aug 2012</v>
      </c>
      <c r="B17" s="11">
        <v>22684463</v>
      </c>
      <c r="C17" s="11">
        <v>47102765</v>
      </c>
      <c r="D17" s="16">
        <v>133.3951</v>
      </c>
      <c r="E17" s="11">
        <v>6283276284</v>
      </c>
      <c r="F17" s="11" t="s">
        <v>394</v>
      </c>
      <c r="G17" s="11" t="s">
        <v>394</v>
      </c>
      <c r="H17" s="11" t="s">
        <v>394</v>
      </c>
      <c r="I17" s="11">
        <v>10115015</v>
      </c>
      <c r="J17" s="11">
        <v>6293391299</v>
      </c>
    </row>
    <row r="18" spans="1:10" ht="12" customHeight="1">
      <c r="A18" s="2" t="str">
        <f>"Sep "&amp;RIGHT(A6,4)</f>
        <v>Sep 2012</v>
      </c>
      <c r="B18" s="11">
        <v>22973657</v>
      </c>
      <c r="C18" s="11">
        <v>47710283</v>
      </c>
      <c r="D18" s="16">
        <v>134.2901</v>
      </c>
      <c r="E18" s="11">
        <v>6407019993</v>
      </c>
      <c r="F18" s="11">
        <v>664788864</v>
      </c>
      <c r="G18" s="11">
        <v>30739535</v>
      </c>
      <c r="H18" s="11">
        <v>64063370</v>
      </c>
      <c r="I18" s="11">
        <v>10115024</v>
      </c>
      <c r="J18" s="11">
        <v>7176726786</v>
      </c>
    </row>
    <row r="19" spans="1:10" ht="12" customHeight="1">
      <c r="A19" s="12" t="s">
        <v>58</v>
      </c>
      <c r="B19" s="13">
        <v>22329713.4167</v>
      </c>
      <c r="C19" s="13">
        <v>46609071.5</v>
      </c>
      <c r="D19" s="17">
        <v>133.4161</v>
      </c>
      <c r="E19" s="13">
        <v>74620790688</v>
      </c>
      <c r="F19" s="13">
        <v>2869766589</v>
      </c>
      <c r="G19" s="13">
        <v>347424109</v>
      </c>
      <c r="H19" s="13">
        <v>274684557</v>
      </c>
      <c r="I19" s="13">
        <v>121380189</v>
      </c>
      <c r="J19" s="13">
        <v>78234046132</v>
      </c>
    </row>
    <row r="20" spans="1:10" ht="12" customHeight="1">
      <c r="A20" s="14" t="s">
        <v>395</v>
      </c>
      <c r="B20" s="15">
        <v>21973808</v>
      </c>
      <c r="C20" s="15">
        <v>46236164</v>
      </c>
      <c r="D20" s="18">
        <v>134.852</v>
      </c>
      <c r="E20" s="15">
        <v>6235038754</v>
      </c>
      <c r="F20" s="15" t="s">
        <v>394</v>
      </c>
      <c r="G20" s="15" t="s">
        <v>394</v>
      </c>
      <c r="H20" s="15" t="s">
        <v>394</v>
      </c>
      <c r="I20" s="15">
        <v>10115015</v>
      </c>
      <c r="J20" s="15">
        <v>6245153769</v>
      </c>
    </row>
    <row r="21" spans="1:10" ht="12" customHeight="1">
      <c r="A21" s="3" t="str">
        <f>"FY "&amp;RIGHT(A6,4)+1</f>
        <v>FY 2013</v>
      </c>
      <c r="B21" s="11"/>
      <c r="C21" s="11"/>
      <c r="D21" s="11"/>
      <c r="E21" s="11"/>
      <c r="F21" s="11"/>
      <c r="G21" s="11"/>
      <c r="H21" s="11"/>
      <c r="I21" s="11"/>
      <c r="J21" s="11"/>
    </row>
    <row r="22" spans="1:10" ht="12" customHeight="1">
      <c r="A22" s="2" t="str">
        <f>"Oct "&amp;RIGHT(A6,4)</f>
        <v>Oct 2012</v>
      </c>
      <c r="B22" s="11">
        <v>22932705</v>
      </c>
      <c r="C22" s="11">
        <v>47525329</v>
      </c>
      <c r="D22" s="16">
        <v>133.4807</v>
      </c>
      <c r="E22" s="11">
        <v>6343715309</v>
      </c>
      <c r="F22" s="11" t="s">
        <v>394</v>
      </c>
      <c r="G22" s="11" t="s">
        <v>394</v>
      </c>
      <c r="H22" s="11" t="s">
        <v>394</v>
      </c>
      <c r="I22" s="11">
        <v>12978916</v>
      </c>
      <c r="J22" s="11">
        <v>6356694225</v>
      </c>
    </row>
    <row r="23" spans="1:10" ht="12" customHeight="1">
      <c r="A23" s="2" t="str">
        <f>"Nov "&amp;RIGHT(A6,4)</f>
        <v>Nov 2012</v>
      </c>
      <c r="B23" s="11" t="s">
        <v>394</v>
      </c>
      <c r="C23" s="11" t="s">
        <v>394</v>
      </c>
      <c r="D23" s="16" t="s">
        <v>394</v>
      </c>
      <c r="E23" s="11" t="s">
        <v>394</v>
      </c>
      <c r="F23" s="11" t="s">
        <v>394</v>
      </c>
      <c r="G23" s="11" t="s">
        <v>394</v>
      </c>
      <c r="H23" s="11" t="s">
        <v>394</v>
      </c>
      <c r="I23" s="11" t="s">
        <v>394</v>
      </c>
      <c r="J23" s="11" t="s">
        <v>394</v>
      </c>
    </row>
    <row r="24" spans="1:10" ht="12" customHeight="1">
      <c r="A24" s="2" t="str">
        <f>"Dec "&amp;RIGHT(A6,4)</f>
        <v>Dec 2012</v>
      </c>
      <c r="B24" s="11" t="s">
        <v>394</v>
      </c>
      <c r="C24" s="11" t="s">
        <v>394</v>
      </c>
      <c r="D24" s="16" t="s">
        <v>394</v>
      </c>
      <c r="E24" s="11" t="s">
        <v>394</v>
      </c>
      <c r="F24" s="11" t="s">
        <v>394</v>
      </c>
      <c r="G24" s="11" t="s">
        <v>394</v>
      </c>
      <c r="H24" s="11" t="s">
        <v>394</v>
      </c>
      <c r="I24" s="11" t="s">
        <v>394</v>
      </c>
      <c r="J24" s="11" t="s">
        <v>394</v>
      </c>
    </row>
    <row r="25" spans="1:10" ht="12" customHeight="1">
      <c r="A25" s="2" t="str">
        <f>"Jan "&amp;RIGHT(A6,4)+1</f>
        <v>Jan 2013</v>
      </c>
      <c r="B25" s="11" t="s">
        <v>394</v>
      </c>
      <c r="C25" s="11" t="s">
        <v>394</v>
      </c>
      <c r="D25" s="16" t="s">
        <v>394</v>
      </c>
      <c r="E25" s="11" t="s">
        <v>394</v>
      </c>
      <c r="F25" s="11" t="s">
        <v>394</v>
      </c>
      <c r="G25" s="11" t="s">
        <v>394</v>
      </c>
      <c r="H25" s="11" t="s">
        <v>394</v>
      </c>
      <c r="I25" s="11" t="s">
        <v>394</v>
      </c>
      <c r="J25" s="11" t="s">
        <v>394</v>
      </c>
    </row>
    <row r="26" spans="1:10" ht="12" customHeight="1">
      <c r="A26" s="2" t="str">
        <f>"Feb "&amp;RIGHT(A6,4)+1</f>
        <v>Feb 2013</v>
      </c>
      <c r="B26" s="11" t="s">
        <v>394</v>
      </c>
      <c r="C26" s="11" t="s">
        <v>394</v>
      </c>
      <c r="D26" s="16" t="s">
        <v>394</v>
      </c>
      <c r="E26" s="11" t="s">
        <v>394</v>
      </c>
      <c r="F26" s="11" t="s">
        <v>394</v>
      </c>
      <c r="G26" s="11" t="s">
        <v>394</v>
      </c>
      <c r="H26" s="11" t="s">
        <v>394</v>
      </c>
      <c r="I26" s="11" t="s">
        <v>394</v>
      </c>
      <c r="J26" s="11" t="s">
        <v>394</v>
      </c>
    </row>
    <row r="27" spans="1:10" ht="12" customHeight="1">
      <c r="A27" s="2" t="str">
        <f>"Mar "&amp;RIGHT(A6,4)+1</f>
        <v>Mar 2013</v>
      </c>
      <c r="B27" s="11" t="s">
        <v>394</v>
      </c>
      <c r="C27" s="11" t="s">
        <v>394</v>
      </c>
      <c r="D27" s="16" t="s">
        <v>394</v>
      </c>
      <c r="E27" s="11" t="s">
        <v>394</v>
      </c>
      <c r="F27" s="11" t="s">
        <v>394</v>
      </c>
      <c r="G27" s="11" t="s">
        <v>394</v>
      </c>
      <c r="H27" s="11" t="s">
        <v>394</v>
      </c>
      <c r="I27" s="11" t="s">
        <v>394</v>
      </c>
      <c r="J27" s="11" t="s">
        <v>394</v>
      </c>
    </row>
    <row r="28" spans="1:10" ht="12" customHeight="1">
      <c r="A28" s="2" t="str">
        <f>"Apr "&amp;RIGHT(A6,4)+1</f>
        <v>Apr 2013</v>
      </c>
      <c r="B28" s="11" t="s">
        <v>394</v>
      </c>
      <c r="C28" s="11" t="s">
        <v>394</v>
      </c>
      <c r="D28" s="16" t="s">
        <v>394</v>
      </c>
      <c r="E28" s="11" t="s">
        <v>394</v>
      </c>
      <c r="F28" s="11" t="s">
        <v>394</v>
      </c>
      <c r="G28" s="11" t="s">
        <v>394</v>
      </c>
      <c r="H28" s="11" t="s">
        <v>394</v>
      </c>
      <c r="I28" s="11" t="s">
        <v>394</v>
      </c>
      <c r="J28" s="11" t="s">
        <v>394</v>
      </c>
    </row>
    <row r="29" spans="1:10" ht="12" customHeight="1">
      <c r="A29" s="2" t="str">
        <f>"May "&amp;RIGHT(A6,4)+1</f>
        <v>May 2013</v>
      </c>
      <c r="B29" s="11" t="s">
        <v>394</v>
      </c>
      <c r="C29" s="11" t="s">
        <v>394</v>
      </c>
      <c r="D29" s="16" t="s">
        <v>394</v>
      </c>
      <c r="E29" s="11" t="s">
        <v>394</v>
      </c>
      <c r="F29" s="11" t="s">
        <v>394</v>
      </c>
      <c r="G29" s="11" t="s">
        <v>394</v>
      </c>
      <c r="H29" s="11" t="s">
        <v>394</v>
      </c>
      <c r="I29" s="11" t="s">
        <v>394</v>
      </c>
      <c r="J29" s="11" t="s">
        <v>394</v>
      </c>
    </row>
    <row r="30" spans="1:10" ht="12" customHeight="1">
      <c r="A30" s="2" t="str">
        <f>"Jun "&amp;RIGHT(A6,4)+1</f>
        <v>Jun 2013</v>
      </c>
      <c r="B30" s="11" t="s">
        <v>394</v>
      </c>
      <c r="C30" s="11" t="s">
        <v>394</v>
      </c>
      <c r="D30" s="16" t="s">
        <v>394</v>
      </c>
      <c r="E30" s="11" t="s">
        <v>394</v>
      </c>
      <c r="F30" s="11" t="s">
        <v>394</v>
      </c>
      <c r="G30" s="11" t="s">
        <v>394</v>
      </c>
      <c r="H30" s="11" t="s">
        <v>394</v>
      </c>
      <c r="I30" s="11" t="s">
        <v>394</v>
      </c>
      <c r="J30" s="11" t="s">
        <v>394</v>
      </c>
    </row>
    <row r="31" spans="1:10" ht="12" customHeight="1">
      <c r="A31" s="2" t="str">
        <f>"Jul "&amp;RIGHT(A6,4)+1</f>
        <v>Jul 2013</v>
      </c>
      <c r="B31" s="11" t="s">
        <v>394</v>
      </c>
      <c r="C31" s="11" t="s">
        <v>394</v>
      </c>
      <c r="D31" s="16" t="s">
        <v>394</v>
      </c>
      <c r="E31" s="11" t="s">
        <v>394</v>
      </c>
      <c r="F31" s="11" t="s">
        <v>394</v>
      </c>
      <c r="G31" s="11" t="s">
        <v>394</v>
      </c>
      <c r="H31" s="11" t="s">
        <v>394</v>
      </c>
      <c r="I31" s="11" t="s">
        <v>394</v>
      </c>
      <c r="J31" s="11" t="s">
        <v>394</v>
      </c>
    </row>
    <row r="32" spans="1:10" ht="12" customHeight="1">
      <c r="A32" s="2" t="str">
        <f>"Aug "&amp;RIGHT(A6,4)+1</f>
        <v>Aug 2013</v>
      </c>
      <c r="B32" s="11" t="s">
        <v>394</v>
      </c>
      <c r="C32" s="11" t="s">
        <v>394</v>
      </c>
      <c r="D32" s="16" t="s">
        <v>394</v>
      </c>
      <c r="E32" s="11" t="s">
        <v>394</v>
      </c>
      <c r="F32" s="11" t="s">
        <v>394</v>
      </c>
      <c r="G32" s="11" t="s">
        <v>394</v>
      </c>
      <c r="H32" s="11" t="s">
        <v>394</v>
      </c>
      <c r="I32" s="11" t="s">
        <v>394</v>
      </c>
      <c r="J32" s="11" t="s">
        <v>394</v>
      </c>
    </row>
    <row r="33" spans="1:10" ht="12" customHeight="1">
      <c r="A33" s="2" t="str">
        <f>"Sep "&amp;RIGHT(A6,4)+1</f>
        <v>Sep 2013</v>
      </c>
      <c r="B33" s="11" t="s">
        <v>394</v>
      </c>
      <c r="C33" s="11" t="s">
        <v>394</v>
      </c>
      <c r="D33" s="16" t="s">
        <v>394</v>
      </c>
      <c r="E33" s="11" t="s">
        <v>394</v>
      </c>
      <c r="F33" s="11" t="s">
        <v>394</v>
      </c>
      <c r="G33" s="11" t="s">
        <v>394</v>
      </c>
      <c r="H33" s="11" t="s">
        <v>394</v>
      </c>
      <c r="I33" s="11" t="s">
        <v>394</v>
      </c>
      <c r="J33" s="11" t="s">
        <v>394</v>
      </c>
    </row>
    <row r="34" spans="1:10" ht="12" customHeight="1">
      <c r="A34" s="12" t="s">
        <v>58</v>
      </c>
      <c r="B34" s="13">
        <v>22932705</v>
      </c>
      <c r="C34" s="13">
        <v>47525329</v>
      </c>
      <c r="D34" s="17">
        <v>133.4807</v>
      </c>
      <c r="E34" s="13">
        <v>6343715309</v>
      </c>
      <c r="F34" s="13" t="s">
        <v>394</v>
      </c>
      <c r="G34" s="13" t="s">
        <v>394</v>
      </c>
      <c r="H34" s="13" t="s">
        <v>394</v>
      </c>
      <c r="I34" s="13">
        <v>12978916</v>
      </c>
      <c r="J34" s="13">
        <v>6356694225</v>
      </c>
    </row>
    <row r="35" spans="1:10" ht="12" customHeight="1">
      <c r="A35" s="14" t="str">
        <f>"Total "&amp;MID(A20,7,LEN(A20)-13)&amp;" Months"</f>
        <v>Total 1 Months</v>
      </c>
      <c r="B35" s="15">
        <v>22932705</v>
      </c>
      <c r="C35" s="15">
        <v>47525329</v>
      </c>
      <c r="D35" s="18">
        <v>133.4807</v>
      </c>
      <c r="E35" s="15">
        <v>6343715309</v>
      </c>
      <c r="F35" s="15" t="s">
        <v>394</v>
      </c>
      <c r="G35" s="15" t="s">
        <v>394</v>
      </c>
      <c r="H35" s="15" t="s">
        <v>394</v>
      </c>
      <c r="I35" s="15">
        <v>12978916</v>
      </c>
      <c r="J35" s="15">
        <v>6356694225</v>
      </c>
    </row>
    <row r="36" spans="1:10" ht="12" customHeight="1">
      <c r="A36" s="33"/>
      <c r="B36" s="33"/>
      <c r="C36" s="33"/>
      <c r="D36" s="33"/>
      <c r="E36" s="33"/>
      <c r="F36" s="33"/>
      <c r="G36" s="33"/>
      <c r="H36" s="33"/>
      <c r="I36" s="33"/>
      <c r="J36" s="33"/>
    </row>
    <row r="37" spans="1:10" ht="90" customHeight="1">
      <c r="A37" s="51" t="s">
        <v>381</v>
      </c>
      <c r="B37" s="51"/>
      <c r="C37" s="51"/>
      <c r="D37" s="51"/>
      <c r="E37" s="51"/>
      <c r="F37" s="51"/>
      <c r="G37" s="51"/>
      <c r="H37" s="51"/>
      <c r="I37" s="51"/>
      <c r="J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I1"/>
    <mergeCell ref="A2:I2"/>
    <mergeCell ref="A3:A4"/>
    <mergeCell ref="B3:C3"/>
    <mergeCell ref="D3:E3"/>
    <mergeCell ref="A37:J37"/>
    <mergeCell ref="J3:J4"/>
    <mergeCell ref="B5:C5"/>
    <mergeCell ref="D5:J5"/>
    <mergeCell ref="A36:J36"/>
    <mergeCell ref="F3:F4"/>
    <mergeCell ref="H3:H4"/>
    <mergeCell ref="I3:I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5.421875" style="0" bestFit="1" customWidth="1"/>
  </cols>
  <sheetData>
    <row r="1" spans="1:9" ht="12" customHeight="1">
      <c r="A1" s="41" t="s">
        <v>391</v>
      </c>
      <c r="B1" s="41"/>
      <c r="C1" s="41"/>
      <c r="D1" s="41"/>
      <c r="E1" s="41"/>
      <c r="F1" s="41"/>
      <c r="G1" s="41"/>
      <c r="H1" s="42"/>
      <c r="I1" s="2" t="s">
        <v>392</v>
      </c>
    </row>
    <row r="2" spans="1:9" ht="12" customHeight="1">
      <c r="A2" s="43" t="s">
        <v>277</v>
      </c>
      <c r="B2" s="43"/>
      <c r="C2" s="43"/>
      <c r="D2" s="43"/>
      <c r="E2" s="43"/>
      <c r="F2" s="43"/>
      <c r="G2" s="43"/>
      <c r="H2" s="44"/>
      <c r="I2" s="1"/>
    </row>
    <row r="3" spans="1:9" ht="24" customHeight="1">
      <c r="A3" s="45" t="s">
        <v>53</v>
      </c>
      <c r="B3" s="37" t="s">
        <v>278</v>
      </c>
      <c r="C3" s="37" t="s">
        <v>279</v>
      </c>
      <c r="D3" s="37" t="s">
        <v>150</v>
      </c>
      <c r="E3" s="37" t="s">
        <v>202</v>
      </c>
      <c r="F3" s="37" t="s">
        <v>280</v>
      </c>
      <c r="G3" s="37" t="s">
        <v>359</v>
      </c>
      <c r="H3" s="49" t="s">
        <v>365</v>
      </c>
      <c r="I3" s="39" t="s">
        <v>360</v>
      </c>
    </row>
    <row r="4" spans="1:9" ht="24" customHeight="1">
      <c r="A4" s="46"/>
      <c r="B4" s="38"/>
      <c r="C4" s="38"/>
      <c r="D4" s="38"/>
      <c r="E4" s="38"/>
      <c r="F4" s="38"/>
      <c r="G4" s="38"/>
      <c r="H4" s="50"/>
      <c r="I4" s="40"/>
    </row>
    <row r="5" spans="1:9" ht="12" customHeight="1">
      <c r="A5" s="1"/>
      <c r="B5" s="33" t="str">
        <f>REPT("-",79)&amp;" Dollars "&amp;REPT("-",79)</f>
        <v>------------------------------------------------------------------------------- Dollars -------------------------------------------------------------------------------</v>
      </c>
      <c r="C5" s="33"/>
      <c r="D5" s="33"/>
      <c r="E5" s="33"/>
      <c r="F5" s="33"/>
      <c r="G5" s="33"/>
      <c r="H5" s="33"/>
      <c r="I5" s="33"/>
    </row>
    <row r="6" ht="12" customHeight="1">
      <c r="A6" s="3" t="s">
        <v>393</v>
      </c>
    </row>
    <row r="7" spans="1:9" ht="12" customHeight="1">
      <c r="A7" s="2" t="str">
        <f>"Oct "&amp;RIGHT(A6,4)-1</f>
        <v>Oct 2011</v>
      </c>
      <c r="B7" s="11">
        <v>2024281.31</v>
      </c>
      <c r="C7" s="11" t="s">
        <v>394</v>
      </c>
      <c r="D7" s="11" t="s">
        <v>394</v>
      </c>
      <c r="E7" s="11" t="s">
        <v>394</v>
      </c>
      <c r="F7" s="11">
        <v>40144163.88</v>
      </c>
      <c r="G7" s="11">
        <v>9262176</v>
      </c>
      <c r="H7" s="11" t="s">
        <v>394</v>
      </c>
      <c r="I7" s="11">
        <v>8838393201.9649</v>
      </c>
    </row>
    <row r="8" spans="1:9" ht="12" customHeight="1">
      <c r="A8" s="2" t="str">
        <f>"Nov "&amp;RIGHT(A6,4)-1</f>
        <v>Nov 2011</v>
      </c>
      <c r="B8" s="11">
        <v>1818996.09</v>
      </c>
      <c r="C8" s="11" t="s">
        <v>394</v>
      </c>
      <c r="D8" s="11" t="s">
        <v>394</v>
      </c>
      <c r="E8" s="11" t="s">
        <v>394</v>
      </c>
      <c r="F8" s="11">
        <v>59844995.86</v>
      </c>
      <c r="G8" s="11">
        <v>9776015</v>
      </c>
      <c r="H8" s="11" t="s">
        <v>394</v>
      </c>
      <c r="I8" s="11">
        <v>8702007065.9479</v>
      </c>
    </row>
    <row r="9" spans="1:9" ht="12" customHeight="1">
      <c r="A9" s="2" t="str">
        <f>"Dec "&amp;RIGHT(A6,4)-1</f>
        <v>Dec 2011</v>
      </c>
      <c r="B9" s="11">
        <v>329837.02</v>
      </c>
      <c r="C9" s="11" t="s">
        <v>394</v>
      </c>
      <c r="D9" s="11" t="s">
        <v>394</v>
      </c>
      <c r="E9" s="11" t="s">
        <v>394</v>
      </c>
      <c r="F9" s="11">
        <v>68246756.04</v>
      </c>
      <c r="G9" s="11">
        <v>9586827</v>
      </c>
      <c r="H9" s="11" t="s">
        <v>394</v>
      </c>
      <c r="I9" s="11">
        <v>9511469155.7851</v>
      </c>
    </row>
    <row r="10" spans="1:9" ht="12" customHeight="1">
      <c r="A10" s="2" t="str">
        <f>"Jan "&amp;RIGHT(A6,4)</f>
        <v>Jan 2012</v>
      </c>
      <c r="B10" s="11">
        <v>132575.17</v>
      </c>
      <c r="C10" s="11" t="s">
        <v>394</v>
      </c>
      <c r="D10" s="11" t="s">
        <v>394</v>
      </c>
      <c r="E10" s="11" t="s">
        <v>394</v>
      </c>
      <c r="F10" s="11">
        <v>46156077.2</v>
      </c>
      <c r="G10" s="11">
        <v>10618300</v>
      </c>
      <c r="H10" s="11" t="s">
        <v>394</v>
      </c>
      <c r="I10" s="11">
        <v>8745177250.324</v>
      </c>
    </row>
    <row r="11" spans="1:9" ht="12" customHeight="1">
      <c r="A11" s="2" t="str">
        <f>"Feb "&amp;RIGHT(A6,4)</f>
        <v>Feb 2012</v>
      </c>
      <c r="B11" s="11" t="s">
        <v>394</v>
      </c>
      <c r="C11" s="11" t="s">
        <v>394</v>
      </c>
      <c r="D11" s="11" t="s">
        <v>394</v>
      </c>
      <c r="E11" s="11" t="s">
        <v>394</v>
      </c>
      <c r="F11" s="11">
        <v>32579788.35</v>
      </c>
      <c r="G11" s="11">
        <v>11905005</v>
      </c>
      <c r="H11" s="11" t="s">
        <v>394</v>
      </c>
      <c r="I11" s="11">
        <v>8754076356.6343</v>
      </c>
    </row>
    <row r="12" spans="1:9" ht="12" customHeight="1">
      <c r="A12" s="2" t="str">
        <f>"Mar "&amp;RIGHT(A6,4)</f>
        <v>Mar 2012</v>
      </c>
      <c r="B12" s="11" t="s">
        <v>394</v>
      </c>
      <c r="C12" s="11" t="s">
        <v>394</v>
      </c>
      <c r="D12" s="11" t="s">
        <v>394</v>
      </c>
      <c r="E12" s="11" t="s">
        <v>394</v>
      </c>
      <c r="F12" s="11">
        <v>46698292.74</v>
      </c>
      <c r="G12" s="11">
        <v>11423449</v>
      </c>
      <c r="H12" s="11" t="s">
        <v>394</v>
      </c>
      <c r="I12" s="11">
        <v>9942181786.5515</v>
      </c>
    </row>
    <row r="13" spans="1:9" ht="12" customHeight="1">
      <c r="A13" s="2" t="str">
        <f>"Apr "&amp;RIGHT(A6,4)</f>
        <v>Apr 2012</v>
      </c>
      <c r="B13" s="11" t="s">
        <v>394</v>
      </c>
      <c r="C13" s="11" t="s">
        <v>394</v>
      </c>
      <c r="D13" s="11" t="s">
        <v>394</v>
      </c>
      <c r="E13" s="11" t="s">
        <v>394</v>
      </c>
      <c r="F13" s="11">
        <v>26034155.91</v>
      </c>
      <c r="G13" s="11">
        <v>9015970</v>
      </c>
      <c r="H13" s="11" t="s">
        <v>394</v>
      </c>
      <c r="I13" s="11">
        <v>8530443137.3708</v>
      </c>
    </row>
    <row r="14" spans="1:9" ht="12" customHeight="1">
      <c r="A14" s="2" t="str">
        <f>"May "&amp;RIGHT(A6,4)</f>
        <v>May 2012</v>
      </c>
      <c r="B14" s="11" t="s">
        <v>394</v>
      </c>
      <c r="C14" s="11" t="s">
        <v>394</v>
      </c>
      <c r="D14" s="11" t="s">
        <v>394</v>
      </c>
      <c r="E14" s="11" t="s">
        <v>394</v>
      </c>
      <c r="F14" s="11">
        <v>20112872.36</v>
      </c>
      <c r="G14" s="11">
        <v>9945262</v>
      </c>
      <c r="H14" s="11" t="s">
        <v>394</v>
      </c>
      <c r="I14" s="11">
        <v>8741997856.1071</v>
      </c>
    </row>
    <row r="15" spans="1:9" ht="12" customHeight="1">
      <c r="A15" s="2" t="str">
        <f>"Jun "&amp;RIGHT(A6,4)</f>
        <v>Jun 2012</v>
      </c>
      <c r="B15" s="11" t="s">
        <v>394</v>
      </c>
      <c r="C15" s="11" t="s">
        <v>394</v>
      </c>
      <c r="D15" s="11" t="s">
        <v>394</v>
      </c>
      <c r="E15" s="11" t="s">
        <v>394</v>
      </c>
      <c r="F15" s="11">
        <v>29071523.37</v>
      </c>
      <c r="G15" s="11">
        <v>12838225</v>
      </c>
      <c r="H15" s="11" t="s">
        <v>394</v>
      </c>
      <c r="I15" s="11">
        <v>8685281518.193</v>
      </c>
    </row>
    <row r="16" spans="1:9" ht="12" customHeight="1">
      <c r="A16" s="2" t="str">
        <f>"Jul "&amp;RIGHT(A6,4)</f>
        <v>Jul 2012</v>
      </c>
      <c r="B16" s="11" t="s">
        <v>394</v>
      </c>
      <c r="C16" s="11" t="s">
        <v>394</v>
      </c>
      <c r="D16" s="11" t="s">
        <v>394</v>
      </c>
      <c r="E16" s="11" t="s">
        <v>394</v>
      </c>
      <c r="F16" s="11">
        <v>19941495.88</v>
      </c>
      <c r="G16" s="11">
        <v>9866930</v>
      </c>
      <c r="H16" s="11" t="s">
        <v>394</v>
      </c>
      <c r="I16" s="11">
        <v>7514314330.5873</v>
      </c>
    </row>
    <row r="17" spans="1:9" ht="12" customHeight="1">
      <c r="A17" s="2" t="str">
        <f>"Aug "&amp;RIGHT(A6,4)</f>
        <v>Aug 2012</v>
      </c>
      <c r="B17" s="11" t="s">
        <v>394</v>
      </c>
      <c r="C17" s="11" t="s">
        <v>394</v>
      </c>
      <c r="D17" s="11" t="s">
        <v>394</v>
      </c>
      <c r="E17" s="11" t="s">
        <v>394</v>
      </c>
      <c r="F17" s="11">
        <v>18372105.93</v>
      </c>
      <c r="G17" s="11">
        <v>13785211</v>
      </c>
      <c r="H17" s="11" t="s">
        <v>394</v>
      </c>
      <c r="I17" s="11">
        <v>8095047412.7265</v>
      </c>
    </row>
    <row r="18" spans="1:9" ht="12" customHeight="1">
      <c r="A18" s="2" t="str">
        <f>"Sep "&amp;RIGHT(A6,4)</f>
        <v>Sep 2012</v>
      </c>
      <c r="B18" s="11" t="s">
        <v>394</v>
      </c>
      <c r="C18" s="11" t="s">
        <v>394</v>
      </c>
      <c r="D18" s="11" t="s">
        <v>394</v>
      </c>
      <c r="E18" s="11" t="s">
        <v>394</v>
      </c>
      <c r="F18" s="11">
        <v>34283672.46</v>
      </c>
      <c r="G18" s="11">
        <v>19473234</v>
      </c>
      <c r="H18" s="11" t="s">
        <v>394</v>
      </c>
      <c r="I18" s="11">
        <v>10438061693.5364</v>
      </c>
    </row>
    <row r="19" spans="1:9" ht="12" customHeight="1">
      <c r="A19" s="12" t="s">
        <v>58</v>
      </c>
      <c r="B19" s="13">
        <v>4305689.59</v>
      </c>
      <c r="C19" s="13" t="s">
        <v>394</v>
      </c>
      <c r="D19" s="13" t="s">
        <v>394</v>
      </c>
      <c r="E19" s="13" t="s">
        <v>394</v>
      </c>
      <c r="F19" s="13">
        <v>441485899.98</v>
      </c>
      <c r="G19" s="13">
        <v>137496604</v>
      </c>
      <c r="H19" s="13" t="s">
        <v>394</v>
      </c>
      <c r="I19" s="13">
        <v>106498450765.7288</v>
      </c>
    </row>
    <row r="20" spans="1:9" ht="12" customHeight="1">
      <c r="A20" s="14" t="s">
        <v>395</v>
      </c>
      <c r="B20" s="15">
        <v>2024281.31</v>
      </c>
      <c r="C20" s="15" t="s">
        <v>394</v>
      </c>
      <c r="D20" s="15" t="s">
        <v>394</v>
      </c>
      <c r="E20" s="15" t="s">
        <v>394</v>
      </c>
      <c r="F20" s="15">
        <v>40144163.88</v>
      </c>
      <c r="G20" s="15">
        <v>9262176</v>
      </c>
      <c r="H20" s="15" t="s">
        <v>394</v>
      </c>
      <c r="I20" s="15">
        <v>8838393201.9649</v>
      </c>
    </row>
    <row r="21" ht="12" customHeight="1">
      <c r="A21" s="3" t="str">
        <f>"FY "&amp;RIGHT(A6,4)+1</f>
        <v>FY 2013</v>
      </c>
    </row>
    <row r="22" spans="1:9" ht="12" customHeight="1">
      <c r="A22" s="2" t="str">
        <f>"Oct "&amp;RIGHT(A6,4)</f>
        <v>Oct 2012</v>
      </c>
      <c r="B22" s="11" t="s">
        <v>394</v>
      </c>
      <c r="C22" s="11" t="s">
        <v>394</v>
      </c>
      <c r="D22" s="11" t="s">
        <v>394</v>
      </c>
      <c r="E22" s="11" t="s">
        <v>394</v>
      </c>
      <c r="F22" s="11">
        <v>39848691.75</v>
      </c>
      <c r="G22" s="11">
        <v>10434793</v>
      </c>
      <c r="H22" s="11" t="s">
        <v>394</v>
      </c>
      <c r="I22" s="11">
        <v>9248966919.8623</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t="s">
        <v>394</v>
      </c>
      <c r="C34" s="13" t="s">
        <v>394</v>
      </c>
      <c r="D34" s="13" t="s">
        <v>394</v>
      </c>
      <c r="E34" s="13" t="s">
        <v>394</v>
      </c>
      <c r="F34" s="13">
        <v>39848691.75</v>
      </c>
      <c r="G34" s="13">
        <v>10434793</v>
      </c>
      <c r="H34" s="13" t="s">
        <v>394</v>
      </c>
      <c r="I34" s="13">
        <v>9248966919.8623</v>
      </c>
    </row>
    <row r="35" spans="1:9" ht="12" customHeight="1">
      <c r="A35" s="14" t="str">
        <f>"Total "&amp;MID(A20,7,LEN(A20)-13)&amp;" Months"</f>
        <v>Total 1 Months</v>
      </c>
      <c r="B35" s="15" t="s">
        <v>394</v>
      </c>
      <c r="C35" s="15" t="s">
        <v>394</v>
      </c>
      <c r="D35" s="15" t="s">
        <v>394</v>
      </c>
      <c r="E35" s="15" t="s">
        <v>394</v>
      </c>
      <c r="F35" s="15">
        <v>39848691.75</v>
      </c>
      <c r="G35" s="15">
        <v>10434793</v>
      </c>
      <c r="H35" s="15" t="s">
        <v>394</v>
      </c>
      <c r="I35" s="15">
        <v>9248966919.8623</v>
      </c>
    </row>
    <row r="36" spans="1:9" ht="12" customHeight="1">
      <c r="A36" s="33"/>
      <c r="B36" s="33"/>
      <c r="C36" s="33"/>
      <c r="D36" s="33"/>
      <c r="E36" s="33"/>
      <c r="F36" s="33"/>
      <c r="G36" s="33"/>
      <c r="H36" s="33"/>
      <c r="I36" s="33"/>
    </row>
    <row r="37" spans="1:9" ht="69.75" customHeight="1">
      <c r="A37" s="60" t="s">
        <v>379</v>
      </c>
      <c r="B37" s="60"/>
      <c r="C37" s="60"/>
      <c r="D37" s="60"/>
      <c r="E37" s="60"/>
      <c r="F37" s="60"/>
      <c r="G37" s="60"/>
      <c r="H37" s="60"/>
      <c r="I37" s="60"/>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I36"/>
    <mergeCell ref="A37:I37"/>
    <mergeCell ref="A1:H1"/>
    <mergeCell ref="A3:A4"/>
    <mergeCell ref="B3:B4"/>
    <mergeCell ref="C3:C4"/>
    <mergeCell ref="D3:D4"/>
    <mergeCell ref="H3:H4"/>
    <mergeCell ref="E3:E4"/>
    <mergeCell ref="F3:F4"/>
    <mergeCell ref="G3:G4"/>
    <mergeCell ref="A2:H2"/>
    <mergeCell ref="I3:I4"/>
    <mergeCell ref="B5:I5"/>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A1" sqref="A1:K1"/>
    </sheetView>
  </sheetViews>
  <sheetFormatPr defaultColWidth="9.140625" defaultRowHeight="12.75"/>
  <cols>
    <col min="1" max="12" width="12.7109375" style="0" customWidth="1"/>
  </cols>
  <sheetData>
    <row r="1" spans="1:12" ht="12.75" customHeight="1">
      <c r="A1" s="41" t="s">
        <v>391</v>
      </c>
      <c r="B1" s="41"/>
      <c r="C1" s="41"/>
      <c r="D1" s="41"/>
      <c r="E1" s="41"/>
      <c r="F1" s="41"/>
      <c r="G1" s="41"/>
      <c r="H1" s="41"/>
      <c r="I1" s="41"/>
      <c r="J1" s="41"/>
      <c r="K1" s="42"/>
      <c r="L1" s="2" t="s">
        <v>392</v>
      </c>
    </row>
    <row r="2" spans="1:12" ht="12.75" customHeight="1">
      <c r="A2" s="43" t="s">
        <v>346</v>
      </c>
      <c r="B2" s="43"/>
      <c r="C2" s="43"/>
      <c r="D2" s="43"/>
      <c r="E2" s="43"/>
      <c r="F2" s="43"/>
      <c r="G2" s="43"/>
      <c r="H2" s="43"/>
      <c r="I2" s="43"/>
      <c r="J2" s="43"/>
      <c r="K2" s="44"/>
      <c r="L2" s="1"/>
    </row>
    <row r="3" spans="1:12" ht="12.75" customHeight="1">
      <c r="A3" s="45" t="s">
        <v>53</v>
      </c>
      <c r="B3" s="37" t="s">
        <v>347</v>
      </c>
      <c r="C3" s="37" t="s">
        <v>348</v>
      </c>
      <c r="D3" s="37" t="s">
        <v>349</v>
      </c>
      <c r="E3" s="37" t="s">
        <v>350</v>
      </c>
      <c r="F3" s="37" t="s">
        <v>362</v>
      </c>
      <c r="G3" s="37" t="s">
        <v>351</v>
      </c>
      <c r="H3" s="37" t="s">
        <v>352</v>
      </c>
      <c r="I3" s="37" t="s">
        <v>353</v>
      </c>
      <c r="J3" s="37" t="s">
        <v>354</v>
      </c>
      <c r="K3" s="37" t="s">
        <v>355</v>
      </c>
      <c r="L3" s="39" t="s">
        <v>356</v>
      </c>
    </row>
    <row r="4" spans="1:12" ht="38.25" customHeight="1">
      <c r="A4" s="46"/>
      <c r="B4" s="38"/>
      <c r="C4" s="38"/>
      <c r="D4" s="38"/>
      <c r="E4" s="38"/>
      <c r="F4" s="52"/>
      <c r="G4" s="38"/>
      <c r="H4" s="38"/>
      <c r="I4" s="38"/>
      <c r="J4" s="38"/>
      <c r="K4" s="38"/>
      <c r="L4" s="40"/>
    </row>
    <row r="5" spans="1:12" ht="12.75" customHeight="1">
      <c r="A5" s="1"/>
      <c r="B5" s="33" t="str">
        <f>REPT("-",108)&amp;" Dollars "&amp;REPT("-",108)</f>
        <v>------------------------------------------------------------------------------------------------------------ Dollars ------------------------------------------------------------------------------------------------------------</v>
      </c>
      <c r="C5" s="33"/>
      <c r="D5" s="33"/>
      <c r="E5" s="33"/>
      <c r="F5" s="33"/>
      <c r="G5" s="33"/>
      <c r="H5" s="33"/>
      <c r="I5" s="33"/>
      <c r="J5" s="33"/>
      <c r="K5" s="33"/>
      <c r="L5" s="33"/>
    </row>
    <row r="6" ht="12.75" customHeight="1">
      <c r="A6" s="3" t="s">
        <v>393</v>
      </c>
    </row>
    <row r="7" spans="1:12" ht="12.75" customHeight="1">
      <c r="A7" s="2" t="str">
        <f>"Oct "&amp;RIGHT(A6,4)-1</f>
        <v>Oct 2011</v>
      </c>
      <c r="B7" s="11">
        <v>682736743.563</v>
      </c>
      <c r="C7" s="11" t="s">
        <v>394</v>
      </c>
      <c r="D7" s="11" t="s">
        <v>394</v>
      </c>
      <c r="E7" s="11" t="s">
        <v>394</v>
      </c>
      <c r="F7" s="11" t="s">
        <v>394</v>
      </c>
      <c r="G7" s="11" t="s">
        <v>394</v>
      </c>
      <c r="H7" s="11" t="s">
        <v>394</v>
      </c>
      <c r="I7" s="11" t="s">
        <v>394</v>
      </c>
      <c r="J7" s="11" t="s">
        <v>394</v>
      </c>
      <c r="K7" s="11" t="s">
        <v>394</v>
      </c>
      <c r="L7" s="11">
        <v>682736743.563</v>
      </c>
    </row>
    <row r="8" spans="1:12" ht="12.75" customHeight="1">
      <c r="A8" s="2" t="str">
        <f>"Nov "&amp;RIGHT(A6,4)-1</f>
        <v>Nov 2011</v>
      </c>
      <c r="B8" s="11">
        <v>679821673.107</v>
      </c>
      <c r="C8" s="11" t="s">
        <v>394</v>
      </c>
      <c r="D8" s="11" t="s">
        <v>394</v>
      </c>
      <c r="E8" s="11" t="s">
        <v>394</v>
      </c>
      <c r="F8" s="11" t="s">
        <v>394</v>
      </c>
      <c r="G8" s="11" t="s">
        <v>394</v>
      </c>
      <c r="H8" s="11" t="s">
        <v>394</v>
      </c>
      <c r="I8" s="11" t="s">
        <v>394</v>
      </c>
      <c r="J8" s="11" t="s">
        <v>394</v>
      </c>
      <c r="K8" s="11" t="s">
        <v>394</v>
      </c>
      <c r="L8" s="11">
        <v>679821673.107</v>
      </c>
    </row>
    <row r="9" spans="1:12" ht="12.75" customHeight="1">
      <c r="A9" s="2" t="str">
        <f>"Dec "&amp;RIGHT(A6,4)-1</f>
        <v>Dec 2011</v>
      </c>
      <c r="B9" s="11">
        <v>680893792.5345</v>
      </c>
      <c r="C9" s="11" t="s">
        <v>394</v>
      </c>
      <c r="D9" s="11" t="s">
        <v>394</v>
      </c>
      <c r="E9" s="11" t="s">
        <v>394</v>
      </c>
      <c r="F9" s="11" t="s">
        <v>394</v>
      </c>
      <c r="G9" s="11" t="s">
        <v>394</v>
      </c>
      <c r="H9" s="11" t="s">
        <v>394</v>
      </c>
      <c r="I9" s="11" t="s">
        <v>394</v>
      </c>
      <c r="J9" s="11" t="s">
        <v>394</v>
      </c>
      <c r="K9" s="11" t="s">
        <v>394</v>
      </c>
      <c r="L9" s="11">
        <v>680893792.5345</v>
      </c>
    </row>
    <row r="10" spans="1:12" ht="12.75" customHeight="1">
      <c r="A10" s="2" t="str">
        <f>"Jan "&amp;RIGHT(A6,4)</f>
        <v>Jan 2012</v>
      </c>
      <c r="B10" s="11">
        <v>673593344.7525</v>
      </c>
      <c r="C10" s="11" t="s">
        <v>394</v>
      </c>
      <c r="D10" s="11" t="s">
        <v>394</v>
      </c>
      <c r="E10" s="11" t="s">
        <v>394</v>
      </c>
      <c r="F10" s="11" t="s">
        <v>394</v>
      </c>
      <c r="G10" s="11" t="s">
        <v>394</v>
      </c>
      <c r="H10" s="11" t="s">
        <v>394</v>
      </c>
      <c r="I10" s="11" t="s">
        <v>394</v>
      </c>
      <c r="J10" s="11" t="s">
        <v>394</v>
      </c>
      <c r="K10" s="11" t="s">
        <v>394</v>
      </c>
      <c r="L10" s="11">
        <v>673593344.7525</v>
      </c>
    </row>
    <row r="11" spans="1:12" ht="12.75" customHeight="1">
      <c r="A11" s="2" t="str">
        <f>"Feb "&amp;RIGHT(A6,4)</f>
        <v>Feb 2012</v>
      </c>
      <c r="B11" s="11">
        <v>674566838.187</v>
      </c>
      <c r="C11" s="11" t="s">
        <v>394</v>
      </c>
      <c r="D11" s="11" t="s">
        <v>394</v>
      </c>
      <c r="E11" s="11" t="s">
        <v>394</v>
      </c>
      <c r="F11" s="11" t="s">
        <v>394</v>
      </c>
      <c r="G11" s="11" t="s">
        <v>394</v>
      </c>
      <c r="H11" s="11" t="s">
        <v>394</v>
      </c>
      <c r="I11" s="11" t="s">
        <v>394</v>
      </c>
      <c r="J11" s="11" t="s">
        <v>394</v>
      </c>
      <c r="K11" s="11" t="s">
        <v>394</v>
      </c>
      <c r="L11" s="11">
        <v>674566838.187</v>
      </c>
    </row>
    <row r="12" spans="1:12" ht="12.75" customHeight="1">
      <c r="A12" s="2" t="str">
        <f>"Mar "&amp;RIGHT(A6,4)</f>
        <v>Mar 2012</v>
      </c>
      <c r="B12" s="11">
        <v>676832971.128</v>
      </c>
      <c r="C12" s="11" t="s">
        <v>394</v>
      </c>
      <c r="D12" s="11" t="s">
        <v>394</v>
      </c>
      <c r="E12" s="11" t="s">
        <v>394</v>
      </c>
      <c r="F12" s="11" t="s">
        <v>394</v>
      </c>
      <c r="G12" s="11" t="s">
        <v>394</v>
      </c>
      <c r="H12" s="11" t="s">
        <v>394</v>
      </c>
      <c r="I12" s="11" t="s">
        <v>394</v>
      </c>
      <c r="J12" s="11" t="s">
        <v>394</v>
      </c>
      <c r="K12" s="11" t="s">
        <v>394</v>
      </c>
      <c r="L12" s="11">
        <v>676832971.128</v>
      </c>
    </row>
    <row r="13" spans="1:12" ht="12.75" customHeight="1">
      <c r="A13" s="2" t="str">
        <f>"Apr "&amp;RIGHT(A6,4)</f>
        <v>Apr 2012</v>
      </c>
      <c r="B13" s="11">
        <v>670844936.5815</v>
      </c>
      <c r="C13" s="11" t="s">
        <v>394</v>
      </c>
      <c r="D13" s="11" t="s">
        <v>394</v>
      </c>
      <c r="E13" s="11" t="s">
        <v>394</v>
      </c>
      <c r="F13" s="11" t="s">
        <v>394</v>
      </c>
      <c r="G13" s="11" t="s">
        <v>394</v>
      </c>
      <c r="H13" s="11" t="s">
        <v>394</v>
      </c>
      <c r="I13" s="11" t="s">
        <v>394</v>
      </c>
      <c r="J13" s="11" t="s">
        <v>394</v>
      </c>
      <c r="K13" s="11" t="s">
        <v>394</v>
      </c>
      <c r="L13" s="11">
        <v>670844936.5815</v>
      </c>
    </row>
    <row r="14" spans="1:12" ht="12.75" customHeight="1">
      <c r="A14" s="2" t="str">
        <f>"May "&amp;RIGHT(A6,4)</f>
        <v>May 2012</v>
      </c>
      <c r="B14" s="11">
        <v>676800234.57</v>
      </c>
      <c r="C14" s="11" t="s">
        <v>394</v>
      </c>
      <c r="D14" s="11" t="s">
        <v>394</v>
      </c>
      <c r="E14" s="11" t="s">
        <v>394</v>
      </c>
      <c r="F14" s="11" t="s">
        <v>394</v>
      </c>
      <c r="G14" s="11" t="s">
        <v>394</v>
      </c>
      <c r="H14" s="11" t="s">
        <v>394</v>
      </c>
      <c r="I14" s="11" t="s">
        <v>394</v>
      </c>
      <c r="J14" s="11" t="s">
        <v>394</v>
      </c>
      <c r="K14" s="11" t="s">
        <v>394</v>
      </c>
      <c r="L14" s="11">
        <v>676800234.57</v>
      </c>
    </row>
    <row r="15" spans="1:12" ht="12.75" customHeight="1">
      <c r="A15" s="2" t="str">
        <f>"Jun "&amp;RIGHT(A6,4)</f>
        <v>Jun 2012</v>
      </c>
      <c r="B15" s="11">
        <v>679358532.126</v>
      </c>
      <c r="C15" s="11" t="s">
        <v>394</v>
      </c>
      <c r="D15" s="11" t="s">
        <v>394</v>
      </c>
      <c r="E15" s="11" t="s">
        <v>394</v>
      </c>
      <c r="F15" s="11" t="s">
        <v>394</v>
      </c>
      <c r="G15" s="11" t="s">
        <v>394</v>
      </c>
      <c r="H15" s="11" t="s">
        <v>394</v>
      </c>
      <c r="I15" s="11" t="s">
        <v>394</v>
      </c>
      <c r="J15" s="11" t="s">
        <v>394</v>
      </c>
      <c r="K15" s="11" t="s">
        <v>394</v>
      </c>
      <c r="L15" s="11">
        <v>679358532.126</v>
      </c>
    </row>
    <row r="16" spans="1:12" ht="12.75" customHeight="1">
      <c r="A16" s="2" t="str">
        <f>"Jul "&amp;RIGHT(A6,4)</f>
        <v>Jul 2012</v>
      </c>
      <c r="B16" s="11">
        <v>685940071.455</v>
      </c>
      <c r="C16" s="11" t="s">
        <v>394</v>
      </c>
      <c r="D16" s="11" t="s">
        <v>394</v>
      </c>
      <c r="E16" s="11" t="s">
        <v>394</v>
      </c>
      <c r="F16" s="11" t="s">
        <v>394</v>
      </c>
      <c r="G16" s="11" t="s">
        <v>394</v>
      </c>
      <c r="H16" s="11" t="s">
        <v>394</v>
      </c>
      <c r="I16" s="11" t="s">
        <v>394</v>
      </c>
      <c r="J16" s="11" t="s">
        <v>394</v>
      </c>
      <c r="K16" s="11" t="s">
        <v>394</v>
      </c>
      <c r="L16" s="11">
        <v>685940071.455</v>
      </c>
    </row>
    <row r="17" spans="1:12" ht="12.75" customHeight="1">
      <c r="A17" s="2" t="str">
        <f>"Aug "&amp;RIGHT(A6,4)</f>
        <v>Aug 2012</v>
      </c>
      <c r="B17" s="11">
        <v>688018753.098</v>
      </c>
      <c r="C17" s="11" t="s">
        <v>394</v>
      </c>
      <c r="D17" s="11" t="s">
        <v>394</v>
      </c>
      <c r="E17" s="11" t="s">
        <v>394</v>
      </c>
      <c r="F17" s="11" t="s">
        <v>394</v>
      </c>
      <c r="G17" s="11" t="s">
        <v>394</v>
      </c>
      <c r="H17" s="11" t="s">
        <v>394</v>
      </c>
      <c r="I17" s="11" t="s">
        <v>394</v>
      </c>
      <c r="J17" s="11" t="s">
        <v>394</v>
      </c>
      <c r="K17" s="11" t="s">
        <v>394</v>
      </c>
      <c r="L17" s="11">
        <v>688018753.098</v>
      </c>
    </row>
    <row r="18" spans="1:12" ht="12.75" customHeight="1">
      <c r="A18" s="2" t="str">
        <f>"Sep "&amp;RIGHT(A6,4)</f>
        <v>Sep 2012</v>
      </c>
      <c r="B18" s="11">
        <v>701568689.2335</v>
      </c>
      <c r="C18" s="11" t="s">
        <v>394</v>
      </c>
      <c r="D18" s="11" t="s">
        <v>394</v>
      </c>
      <c r="E18" s="11" t="s">
        <v>394</v>
      </c>
      <c r="F18" s="11" t="s">
        <v>394</v>
      </c>
      <c r="G18" s="11" t="s">
        <v>394</v>
      </c>
      <c r="H18" s="11" t="s">
        <v>394</v>
      </c>
      <c r="I18" s="11" t="s">
        <v>394</v>
      </c>
      <c r="J18" s="11" t="s">
        <v>394</v>
      </c>
      <c r="K18" s="11" t="s">
        <v>394</v>
      </c>
      <c r="L18" s="11">
        <v>701568689.2335</v>
      </c>
    </row>
    <row r="19" spans="1:12" ht="12.75" customHeight="1">
      <c r="A19" s="12" t="s">
        <v>58</v>
      </c>
      <c r="B19" s="27">
        <v>8170976580.336</v>
      </c>
      <c r="C19" s="27" t="s">
        <v>394</v>
      </c>
      <c r="D19" s="27" t="s">
        <v>394</v>
      </c>
      <c r="E19" s="27" t="s">
        <v>394</v>
      </c>
      <c r="F19" s="27" t="s">
        <v>394</v>
      </c>
      <c r="G19" s="27" t="s">
        <v>394</v>
      </c>
      <c r="H19" s="27" t="s">
        <v>394</v>
      </c>
      <c r="I19" s="27" t="s">
        <v>394</v>
      </c>
      <c r="J19" s="27" t="s">
        <v>394</v>
      </c>
      <c r="K19" s="27" t="s">
        <v>394</v>
      </c>
      <c r="L19" s="27">
        <v>8170976580.336</v>
      </c>
    </row>
    <row r="20" spans="1:12" ht="12.75" customHeight="1">
      <c r="A20" s="14" t="s">
        <v>395</v>
      </c>
      <c r="B20" s="21">
        <v>682736743.563</v>
      </c>
      <c r="C20" s="21" t="s">
        <v>394</v>
      </c>
      <c r="D20" s="21" t="s">
        <v>394</v>
      </c>
      <c r="E20" s="21" t="s">
        <v>394</v>
      </c>
      <c r="F20" s="21" t="s">
        <v>394</v>
      </c>
      <c r="G20" s="21" t="s">
        <v>394</v>
      </c>
      <c r="H20" s="21" t="s">
        <v>394</v>
      </c>
      <c r="I20" s="21" t="s">
        <v>394</v>
      </c>
      <c r="J20" s="21" t="s">
        <v>394</v>
      </c>
      <c r="K20" s="21" t="s">
        <v>394</v>
      </c>
      <c r="L20" s="21">
        <v>682736743.563</v>
      </c>
    </row>
    <row r="21" ht="12.75" customHeight="1">
      <c r="A21" s="3" t="str">
        <f>"FY "&amp;RIGHT(A6,4)+1</f>
        <v>FY 2013</v>
      </c>
    </row>
    <row r="22" spans="1:12" ht="12.75" customHeight="1">
      <c r="A22" s="2" t="str">
        <f>"Oct "&amp;RIGHT(A6,4)</f>
        <v>Oct 2012</v>
      </c>
      <c r="B22" s="11">
        <v>494175422.5711</v>
      </c>
      <c r="C22" s="11" t="s">
        <v>394</v>
      </c>
      <c r="D22" s="11" t="s">
        <v>394</v>
      </c>
      <c r="E22" s="11" t="s">
        <v>394</v>
      </c>
      <c r="F22" s="11" t="s">
        <v>394</v>
      </c>
      <c r="G22" s="11" t="s">
        <v>394</v>
      </c>
      <c r="H22" s="11" t="s">
        <v>394</v>
      </c>
      <c r="I22" s="11" t="s">
        <v>394</v>
      </c>
      <c r="J22" s="11" t="s">
        <v>394</v>
      </c>
      <c r="K22" s="11" t="s">
        <v>394</v>
      </c>
      <c r="L22" s="11">
        <v>494175422.5711</v>
      </c>
    </row>
    <row r="23" spans="1:12" ht="12.75"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c r="L23" s="11" t="s">
        <v>394</v>
      </c>
    </row>
    <row r="24" spans="1:12" ht="12.75"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c r="L24" s="11" t="s">
        <v>394</v>
      </c>
    </row>
    <row r="25" spans="1:12" ht="12.75"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c r="L25" s="11" t="s">
        <v>394</v>
      </c>
    </row>
    <row r="26" spans="1:12" ht="12.75"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c r="L26" s="11" t="s">
        <v>394</v>
      </c>
    </row>
    <row r="27" spans="1:12" ht="12.75"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c r="L27" s="11" t="s">
        <v>394</v>
      </c>
    </row>
    <row r="28" spans="1:12" ht="12.75"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c r="L28" s="11" t="s">
        <v>394</v>
      </c>
    </row>
    <row r="29" spans="1:12" ht="12.75"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c r="L29" s="11" t="s">
        <v>394</v>
      </c>
    </row>
    <row r="30" spans="1:12" ht="12.75"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c r="L30" s="11" t="s">
        <v>394</v>
      </c>
    </row>
    <row r="31" spans="1:12" ht="12.75"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c r="L31" s="11" t="s">
        <v>394</v>
      </c>
    </row>
    <row r="32" spans="1:12" ht="12.75"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c r="L32" s="11" t="s">
        <v>394</v>
      </c>
    </row>
    <row r="33" spans="1:12" ht="12.75"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c r="L33" s="11" t="s">
        <v>394</v>
      </c>
    </row>
    <row r="34" spans="1:12" ht="12.75" customHeight="1">
      <c r="A34" s="12" t="s">
        <v>58</v>
      </c>
      <c r="B34" s="27">
        <v>494175422.5711</v>
      </c>
      <c r="C34" s="27" t="s">
        <v>394</v>
      </c>
      <c r="D34" s="27" t="s">
        <v>394</v>
      </c>
      <c r="E34" s="27" t="s">
        <v>394</v>
      </c>
      <c r="F34" s="27" t="s">
        <v>394</v>
      </c>
      <c r="G34" s="27" t="s">
        <v>394</v>
      </c>
      <c r="H34" s="27" t="s">
        <v>394</v>
      </c>
      <c r="I34" s="27" t="s">
        <v>394</v>
      </c>
      <c r="J34" s="27" t="s">
        <v>394</v>
      </c>
      <c r="K34" s="27" t="s">
        <v>394</v>
      </c>
      <c r="L34" s="27">
        <v>494175422.5711</v>
      </c>
    </row>
    <row r="35" spans="1:12" ht="12.75" customHeight="1">
      <c r="A35" s="14" t="str">
        <f>"Total "&amp;MID(A20,7,LEN(A20)-13)&amp;" Months"</f>
        <v>Total 1 Months</v>
      </c>
      <c r="B35" s="21">
        <v>494175422.5711</v>
      </c>
      <c r="C35" s="21" t="s">
        <v>394</v>
      </c>
      <c r="D35" s="21" t="s">
        <v>394</v>
      </c>
      <c r="E35" s="21" t="s">
        <v>394</v>
      </c>
      <c r="F35" s="21" t="s">
        <v>394</v>
      </c>
      <c r="G35" s="21" t="s">
        <v>394</v>
      </c>
      <c r="H35" s="21" t="s">
        <v>394</v>
      </c>
      <c r="I35" s="21" t="s">
        <v>394</v>
      </c>
      <c r="J35" s="21" t="s">
        <v>394</v>
      </c>
      <c r="K35" s="21" t="s">
        <v>394</v>
      </c>
      <c r="L35" s="21">
        <v>494175422.5711</v>
      </c>
    </row>
    <row r="37" spans="1:12" ht="102.75" customHeight="1">
      <c r="A37" s="61" t="s">
        <v>382</v>
      </c>
      <c r="B37" s="62"/>
      <c r="C37" s="62"/>
      <c r="D37" s="62"/>
      <c r="E37" s="62"/>
      <c r="F37" s="62"/>
      <c r="G37" s="62"/>
      <c r="H37" s="62"/>
      <c r="I37" s="62"/>
      <c r="J37" s="62"/>
      <c r="K37" s="62"/>
      <c r="L37" s="62"/>
    </row>
    <row r="100" ht="12.75" customHeight="1"/>
    <row r="101" ht="12.75" customHeight="1">
      <c r="E101" s="28"/>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rintOptions/>
  <pageMargins left="0.75" right="0.75" top="1" bottom="1" header="0.5" footer="0.5"/>
  <pageSetup horizontalDpi="600" verticalDpi="600" orientation="landscape" scale="81"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A2" sqref="A2:F2"/>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41" t="s">
        <v>391</v>
      </c>
      <c r="B1" s="41"/>
      <c r="C1" s="41"/>
      <c r="D1" s="41"/>
      <c r="E1" s="41"/>
      <c r="F1" s="41"/>
      <c r="G1" s="2" t="s">
        <v>392</v>
      </c>
    </row>
    <row r="2" spans="1:7" ht="12" customHeight="1">
      <c r="A2" s="43" t="s">
        <v>65</v>
      </c>
      <c r="B2" s="43"/>
      <c r="C2" s="43"/>
      <c r="D2" s="43"/>
      <c r="E2" s="43"/>
      <c r="F2" s="43"/>
      <c r="G2" s="1"/>
    </row>
    <row r="3" spans="1:7" ht="24" customHeight="1">
      <c r="A3" s="45" t="s">
        <v>66</v>
      </c>
      <c r="B3" s="39" t="s">
        <v>67</v>
      </c>
      <c r="C3" s="45"/>
      <c r="D3" s="37" t="s">
        <v>208</v>
      </c>
      <c r="E3" s="37" t="s">
        <v>68</v>
      </c>
      <c r="F3" s="37" t="s">
        <v>209</v>
      </c>
      <c r="G3" s="39" t="s">
        <v>69</v>
      </c>
    </row>
    <row r="4" spans="1:7" ht="12.75" customHeight="1">
      <c r="A4" s="46"/>
      <c r="B4" s="40"/>
      <c r="C4" s="46"/>
      <c r="D4" s="38"/>
      <c r="E4" s="38"/>
      <c r="F4" s="38"/>
      <c r="G4" s="40"/>
    </row>
    <row r="5" spans="1:7" ht="12" customHeight="1">
      <c r="A5" s="1"/>
      <c r="B5" s="1"/>
      <c r="C5" s="1"/>
      <c r="D5" s="33" t="str">
        <f>REPT("-",29)&amp;" Number "&amp;REPT("-",29)</f>
        <v>----------------------------- Number -----------------------------</v>
      </c>
      <c r="E5" s="33"/>
      <c r="F5" s="33"/>
      <c r="G5" s="1" t="str">
        <f>REPT("-",6)&amp;" Percent "&amp;REPT("-",5)</f>
        <v>------ Percent -----</v>
      </c>
    </row>
    <row r="6" ht="12" customHeight="1">
      <c r="A6" s="3" t="s">
        <v>393</v>
      </c>
    </row>
    <row r="7" spans="1:7" ht="12" customHeight="1">
      <c r="A7" s="2"/>
      <c r="B7" s="3" t="s">
        <v>70</v>
      </c>
      <c r="C7" s="3" t="s">
        <v>71</v>
      </c>
      <c r="D7" s="11">
        <v>100282</v>
      </c>
      <c r="E7" s="11">
        <v>51333251</v>
      </c>
      <c r="F7" s="11">
        <v>31603710.6556</v>
      </c>
      <c r="G7" s="19">
        <f aca="true" t="shared" si="0" ref="G7:G16">IF(AND(ISNUMBER(E7),ISNUMBER(F7)),IF(E7=0,"--",IF(F7=0,"--",F7/E7)),"--")</f>
        <v>0.6156576885340849</v>
      </c>
    </row>
    <row r="8" spans="1:7" ht="12" customHeight="1">
      <c r="A8" s="1"/>
      <c r="B8" s="1"/>
      <c r="C8" s="3" t="s">
        <v>72</v>
      </c>
      <c r="D8" s="11">
        <v>95396</v>
      </c>
      <c r="E8" s="11">
        <v>51069083</v>
      </c>
      <c r="F8" s="11" t="s">
        <v>394</v>
      </c>
      <c r="G8" s="19" t="str">
        <f t="shared" si="0"/>
        <v>--</v>
      </c>
    </row>
    <row r="9" spans="1:7" ht="12" customHeight="1">
      <c r="A9" s="1"/>
      <c r="B9" s="1"/>
      <c r="C9" s="3" t="s">
        <v>73</v>
      </c>
      <c r="D9" s="11">
        <v>4886</v>
      </c>
      <c r="E9" s="11">
        <v>264168</v>
      </c>
      <c r="F9" s="11" t="s">
        <v>394</v>
      </c>
      <c r="G9" s="19" t="str">
        <f t="shared" si="0"/>
        <v>--</v>
      </c>
    </row>
    <row r="10" spans="1:7" ht="12" customHeight="1">
      <c r="A10" s="1"/>
      <c r="B10" s="3" t="s">
        <v>74</v>
      </c>
      <c r="C10" s="3" t="s">
        <v>71</v>
      </c>
      <c r="D10" s="11">
        <v>91500</v>
      </c>
      <c r="E10" s="11">
        <v>47221154</v>
      </c>
      <c r="F10" s="11">
        <v>12844173.319</v>
      </c>
      <c r="G10" s="19">
        <f t="shared" si="0"/>
        <v>0.27200041148930837</v>
      </c>
    </row>
    <row r="11" spans="1:7" ht="12" customHeight="1">
      <c r="A11" s="1"/>
      <c r="B11" s="1"/>
      <c r="C11" s="3" t="s">
        <v>72</v>
      </c>
      <c r="D11" s="11">
        <v>86644</v>
      </c>
      <c r="E11" s="11">
        <v>46956236</v>
      </c>
      <c r="F11" s="11" t="s">
        <v>394</v>
      </c>
      <c r="G11" s="19" t="str">
        <f t="shared" si="0"/>
        <v>--</v>
      </c>
    </row>
    <row r="12" spans="1:7" ht="12" customHeight="1">
      <c r="A12" s="1"/>
      <c r="B12" s="1"/>
      <c r="C12" s="3" t="s">
        <v>73</v>
      </c>
      <c r="D12" s="11">
        <v>4856</v>
      </c>
      <c r="E12" s="11">
        <v>264918</v>
      </c>
      <c r="F12" s="11" t="s">
        <v>394</v>
      </c>
      <c r="G12" s="19" t="str">
        <f t="shared" si="0"/>
        <v>--</v>
      </c>
    </row>
    <row r="13" spans="1:7" ht="12" customHeight="1">
      <c r="A13" s="1"/>
      <c r="B13" s="3" t="s">
        <v>21</v>
      </c>
      <c r="C13" s="3" t="s">
        <v>21</v>
      </c>
      <c r="D13" s="11">
        <v>0</v>
      </c>
      <c r="E13" s="11">
        <v>0</v>
      </c>
      <c r="F13" s="11">
        <v>0</v>
      </c>
      <c r="G13" s="19" t="str">
        <f t="shared" si="0"/>
        <v>--</v>
      </c>
    </row>
    <row r="14" spans="1:7" ht="12" customHeight="1">
      <c r="A14" s="1"/>
      <c r="B14" s="3" t="s">
        <v>75</v>
      </c>
      <c r="C14" s="3" t="s">
        <v>76</v>
      </c>
      <c r="D14" s="11">
        <v>3662</v>
      </c>
      <c r="E14" s="11" t="s">
        <v>394</v>
      </c>
      <c r="F14" s="11" t="s">
        <v>394</v>
      </c>
      <c r="G14" s="19" t="str">
        <f t="shared" si="0"/>
        <v>--</v>
      </c>
    </row>
    <row r="15" spans="1:7" ht="12" customHeight="1">
      <c r="A15" s="1"/>
      <c r="B15" s="1"/>
      <c r="C15" s="3" t="s">
        <v>77</v>
      </c>
      <c r="D15" s="11">
        <v>480</v>
      </c>
      <c r="E15" s="11" t="s">
        <v>394</v>
      </c>
      <c r="F15" s="11" t="s">
        <v>394</v>
      </c>
      <c r="G15" s="19" t="str">
        <f t="shared" si="0"/>
        <v>--</v>
      </c>
    </row>
    <row r="16" spans="1:7" ht="12" customHeight="1">
      <c r="A16" s="20"/>
      <c r="B16" s="20"/>
      <c r="C16" s="20" t="s">
        <v>78</v>
      </c>
      <c r="D16" s="21">
        <v>570</v>
      </c>
      <c r="E16" s="21" t="s">
        <v>394</v>
      </c>
      <c r="F16" s="21" t="s">
        <v>394</v>
      </c>
      <c r="G16" s="24" t="str">
        <f t="shared" si="0"/>
        <v>--</v>
      </c>
    </row>
    <row r="17" spans="1:7" ht="12" customHeight="1">
      <c r="A17" s="3" t="str">
        <f>"FY "&amp;RIGHT(A6,4)+1</f>
        <v>FY 2013</v>
      </c>
      <c r="G17" s="19"/>
    </row>
    <row r="18" spans="1:7" ht="12" customHeight="1">
      <c r="A18" s="2"/>
      <c r="B18" s="3" t="s">
        <v>70</v>
      </c>
      <c r="C18" s="3" t="s">
        <v>71</v>
      </c>
      <c r="D18" s="11" t="s">
        <v>394</v>
      </c>
      <c r="E18" s="11" t="s">
        <v>394</v>
      </c>
      <c r="F18" s="11">
        <v>31704553.3984</v>
      </c>
      <c r="G18" s="19" t="str">
        <f aca="true" t="shared" si="1" ref="G18:G27">IF(AND(ISNUMBER(E18),ISNUMBER(F18)),IF(E18=0,"--",IF(F18=0,"--",F18/E18)),"--")</f>
        <v>--</v>
      </c>
    </row>
    <row r="19" spans="1:7" ht="12" customHeight="1">
      <c r="A19" s="1"/>
      <c r="B19" s="1"/>
      <c r="C19" s="3" t="s">
        <v>72</v>
      </c>
      <c r="D19" s="11" t="s">
        <v>394</v>
      </c>
      <c r="E19" s="11" t="s">
        <v>394</v>
      </c>
      <c r="F19" s="11" t="s">
        <v>394</v>
      </c>
      <c r="G19" s="19" t="str">
        <f t="shared" si="1"/>
        <v>--</v>
      </c>
    </row>
    <row r="20" spans="1:7" ht="12" customHeight="1">
      <c r="A20" s="1"/>
      <c r="B20" s="1"/>
      <c r="C20" s="3" t="s">
        <v>73</v>
      </c>
      <c r="D20" s="11" t="s">
        <v>394</v>
      </c>
      <c r="E20" s="11" t="s">
        <v>394</v>
      </c>
      <c r="F20" s="11" t="s">
        <v>394</v>
      </c>
      <c r="G20" s="19" t="str">
        <f t="shared" si="1"/>
        <v>--</v>
      </c>
    </row>
    <row r="21" spans="1:7" ht="12" customHeight="1">
      <c r="A21" s="1"/>
      <c r="B21" s="3" t="s">
        <v>74</v>
      </c>
      <c r="C21" s="3" t="s">
        <v>71</v>
      </c>
      <c r="D21" s="11" t="s">
        <v>394</v>
      </c>
      <c r="E21" s="11" t="s">
        <v>394</v>
      </c>
      <c r="F21" s="11">
        <v>13212124.0561</v>
      </c>
      <c r="G21" s="19" t="str">
        <f t="shared" si="1"/>
        <v>--</v>
      </c>
    </row>
    <row r="22" spans="1:7" ht="12" customHeight="1">
      <c r="A22" s="1"/>
      <c r="B22" s="1"/>
      <c r="C22" s="3" t="s">
        <v>72</v>
      </c>
      <c r="D22" s="11" t="s">
        <v>394</v>
      </c>
      <c r="E22" s="11" t="s">
        <v>394</v>
      </c>
      <c r="F22" s="11" t="s">
        <v>394</v>
      </c>
      <c r="G22" s="19" t="str">
        <f t="shared" si="1"/>
        <v>--</v>
      </c>
    </row>
    <row r="23" spans="1:7" ht="12" customHeight="1">
      <c r="A23" s="1"/>
      <c r="B23" s="1"/>
      <c r="C23" s="3" t="s">
        <v>73</v>
      </c>
      <c r="D23" s="11" t="s">
        <v>394</v>
      </c>
      <c r="E23" s="11" t="s">
        <v>394</v>
      </c>
      <c r="F23" s="11" t="s">
        <v>394</v>
      </c>
      <c r="G23" s="19" t="str">
        <f t="shared" si="1"/>
        <v>--</v>
      </c>
    </row>
    <row r="24" spans="1:7" ht="12" customHeight="1">
      <c r="A24" s="1"/>
      <c r="B24" s="3" t="s">
        <v>21</v>
      </c>
      <c r="C24" s="3" t="s">
        <v>21</v>
      </c>
      <c r="D24" s="11" t="s">
        <v>394</v>
      </c>
      <c r="E24" s="11" t="s">
        <v>394</v>
      </c>
      <c r="F24" s="11">
        <v>0</v>
      </c>
      <c r="G24" s="19" t="str">
        <f t="shared" si="1"/>
        <v>--</v>
      </c>
    </row>
    <row r="25" spans="1:7" ht="12" customHeight="1">
      <c r="A25" s="1"/>
      <c r="B25" s="3" t="s">
        <v>75</v>
      </c>
      <c r="C25" s="3" t="s">
        <v>76</v>
      </c>
      <c r="D25" s="11" t="s">
        <v>394</v>
      </c>
      <c r="E25" s="11" t="s">
        <v>394</v>
      </c>
      <c r="F25" s="11" t="s">
        <v>394</v>
      </c>
      <c r="G25" s="19" t="str">
        <f t="shared" si="1"/>
        <v>--</v>
      </c>
    </row>
    <row r="26" spans="1:7" ht="12" customHeight="1">
      <c r="A26" s="1"/>
      <c r="B26" s="1"/>
      <c r="C26" s="3" t="s">
        <v>77</v>
      </c>
      <c r="D26" s="11" t="s">
        <v>394</v>
      </c>
      <c r="E26" s="11" t="s">
        <v>394</v>
      </c>
      <c r="F26" s="11" t="s">
        <v>394</v>
      </c>
      <c r="G26" s="19" t="str">
        <f t="shared" si="1"/>
        <v>--</v>
      </c>
    </row>
    <row r="27" spans="1:7" ht="12" customHeight="1">
      <c r="A27" s="20"/>
      <c r="B27" s="20"/>
      <c r="C27" s="20" t="s">
        <v>78</v>
      </c>
      <c r="D27" s="21" t="s">
        <v>394</v>
      </c>
      <c r="E27" s="21" t="s">
        <v>394</v>
      </c>
      <c r="F27" s="21" t="s">
        <v>394</v>
      </c>
      <c r="G27" s="19" t="str">
        <f t="shared" si="1"/>
        <v>--</v>
      </c>
    </row>
    <row r="28" spans="1:7" ht="12" customHeight="1">
      <c r="A28" s="33"/>
      <c r="B28" s="33"/>
      <c r="C28" s="33"/>
      <c r="D28" s="33"/>
      <c r="E28" s="33"/>
      <c r="F28" s="33"/>
      <c r="G28" s="33"/>
    </row>
    <row r="29" spans="1:7" ht="69.75" customHeight="1">
      <c r="A29" s="51" t="s">
        <v>79</v>
      </c>
      <c r="B29" s="51"/>
      <c r="C29" s="51"/>
      <c r="D29" s="51"/>
      <c r="E29" s="51"/>
      <c r="F29" s="51"/>
      <c r="G29"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E3:E4"/>
    <mergeCell ref="F3:F4"/>
    <mergeCell ref="G3:G4"/>
    <mergeCell ref="D5:F5"/>
    <mergeCell ref="A28:G28"/>
    <mergeCell ref="A29:G29"/>
    <mergeCell ref="A1:F1"/>
    <mergeCell ref="A2:F2"/>
    <mergeCell ref="A3:A4"/>
    <mergeCell ref="B3:C4"/>
    <mergeCell ref="D3:D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80</v>
      </c>
      <c r="B2" s="43"/>
      <c r="C2" s="43"/>
      <c r="D2" s="43"/>
      <c r="E2" s="43"/>
      <c r="F2" s="43"/>
      <c r="G2" s="43"/>
      <c r="H2" s="43"/>
      <c r="I2" s="1"/>
    </row>
    <row r="3" spans="1:9" ht="24" customHeight="1">
      <c r="A3" s="45" t="s">
        <v>53</v>
      </c>
      <c r="B3" s="47" t="s">
        <v>210</v>
      </c>
      <c r="C3" s="53"/>
      <c r="D3" s="53"/>
      <c r="E3" s="48"/>
      <c r="F3" s="47" t="s">
        <v>81</v>
      </c>
      <c r="G3" s="53"/>
      <c r="H3" s="53"/>
      <c r="I3" s="53"/>
    </row>
    <row r="4" spans="1:9" ht="24" customHeight="1">
      <c r="A4" s="46"/>
      <c r="B4" s="10" t="s">
        <v>82</v>
      </c>
      <c r="C4" s="10" t="s">
        <v>83</v>
      </c>
      <c r="D4" s="10" t="s">
        <v>84</v>
      </c>
      <c r="E4" s="10" t="s">
        <v>58</v>
      </c>
      <c r="F4" s="10" t="s">
        <v>82</v>
      </c>
      <c r="G4" s="10" t="s">
        <v>83</v>
      </c>
      <c r="H4" s="10" t="s">
        <v>84</v>
      </c>
      <c r="I4" s="9" t="s">
        <v>58</v>
      </c>
    </row>
    <row r="5" spans="1:9" ht="12" customHeight="1">
      <c r="A5" s="1"/>
      <c r="B5" s="33" t="str">
        <f>REPT("-",90)&amp;" Number "&amp;REPT("-",90)</f>
        <v>------------------------------------------------------------------------------------------ Number ------------------------------------------------------------------------------------------</v>
      </c>
      <c r="C5" s="33"/>
      <c r="D5" s="33"/>
      <c r="E5" s="33"/>
      <c r="F5" s="33"/>
      <c r="G5" s="33"/>
      <c r="H5" s="33"/>
      <c r="I5" s="33"/>
    </row>
    <row r="6" ht="12" customHeight="1">
      <c r="A6" s="3" t="s">
        <v>393</v>
      </c>
    </row>
    <row r="7" spans="1:9" ht="12" customHeight="1">
      <c r="A7" s="2" t="str">
        <f>"Oct "&amp;RIGHT(A6,4)-1</f>
        <v>Oct 2011</v>
      </c>
      <c r="B7" s="11">
        <v>18753494.4364</v>
      </c>
      <c r="C7" s="11">
        <v>2804707.2807</v>
      </c>
      <c r="D7" s="11">
        <v>10651352.7597</v>
      </c>
      <c r="E7" s="11">
        <v>32209554.4768</v>
      </c>
      <c r="F7" s="11">
        <v>340533295</v>
      </c>
      <c r="G7" s="11">
        <v>50928973</v>
      </c>
      <c r="H7" s="11">
        <v>193411434</v>
      </c>
      <c r="I7" s="11">
        <v>584873702</v>
      </c>
    </row>
    <row r="8" spans="1:9" ht="12" customHeight="1">
      <c r="A8" s="2" t="str">
        <f>"Nov "&amp;RIGHT(A6,4)-1</f>
        <v>Nov 2011</v>
      </c>
      <c r="B8" s="11">
        <v>18875355.3532</v>
      </c>
      <c r="C8" s="11">
        <v>2841943.379</v>
      </c>
      <c r="D8" s="11">
        <v>10623415.3995</v>
      </c>
      <c r="E8" s="11">
        <v>32340714.1318</v>
      </c>
      <c r="F8" s="11">
        <v>312797350</v>
      </c>
      <c r="G8" s="11">
        <v>47095927</v>
      </c>
      <c r="H8" s="11">
        <v>176048404</v>
      </c>
      <c r="I8" s="11">
        <v>535941681</v>
      </c>
    </row>
    <row r="9" spans="1:9" ht="12" customHeight="1">
      <c r="A9" s="2" t="str">
        <f>"Dec "&amp;RIGHT(A6,4)-1</f>
        <v>Dec 2011</v>
      </c>
      <c r="B9" s="11">
        <v>18343352.6401</v>
      </c>
      <c r="C9" s="11">
        <v>2764141.3037</v>
      </c>
      <c r="D9" s="11">
        <v>10601016.3042</v>
      </c>
      <c r="E9" s="11">
        <v>31708510.248</v>
      </c>
      <c r="F9" s="11">
        <v>240367672</v>
      </c>
      <c r="G9" s="11">
        <v>36220762</v>
      </c>
      <c r="H9" s="11">
        <v>138913625</v>
      </c>
      <c r="I9" s="11">
        <v>415502059</v>
      </c>
    </row>
    <row r="10" spans="1:9" ht="12" customHeight="1">
      <c r="A10" s="2" t="str">
        <f>"Jan "&amp;RIGHT(A6,4)</f>
        <v>Jan 2012</v>
      </c>
      <c r="B10" s="11">
        <v>18629177.8439</v>
      </c>
      <c r="C10" s="11">
        <v>2792161.7855</v>
      </c>
      <c r="D10" s="11">
        <v>10381406.8646</v>
      </c>
      <c r="E10" s="11">
        <v>31802746.494</v>
      </c>
      <c r="F10" s="11">
        <v>326478735</v>
      </c>
      <c r="G10" s="11">
        <v>48932994</v>
      </c>
      <c r="H10" s="11">
        <v>181935489</v>
      </c>
      <c r="I10" s="11">
        <v>557347218</v>
      </c>
    </row>
    <row r="11" spans="1:9" ht="12" customHeight="1">
      <c r="A11" s="2" t="str">
        <f>"Feb "&amp;RIGHT(A6,4)</f>
        <v>Feb 2012</v>
      </c>
      <c r="B11" s="11">
        <v>19030053.4004</v>
      </c>
      <c r="C11" s="11">
        <v>2803818.5004</v>
      </c>
      <c r="D11" s="11">
        <v>10225315.801</v>
      </c>
      <c r="E11" s="11">
        <v>32059187.7018</v>
      </c>
      <c r="F11" s="11">
        <v>339160166</v>
      </c>
      <c r="G11" s="11">
        <v>49970619</v>
      </c>
      <c r="H11" s="11">
        <v>182239100</v>
      </c>
      <c r="I11" s="11">
        <v>571369885</v>
      </c>
    </row>
    <row r="12" spans="1:9" ht="12" customHeight="1">
      <c r="A12" s="2" t="str">
        <f>"Mar "&amp;RIGHT(A6,4)</f>
        <v>Mar 2012</v>
      </c>
      <c r="B12" s="11">
        <v>18756800.4581</v>
      </c>
      <c r="C12" s="11">
        <v>2754845.0479</v>
      </c>
      <c r="D12" s="11">
        <v>10123243.3828</v>
      </c>
      <c r="E12" s="11">
        <v>31634888.8887</v>
      </c>
      <c r="F12" s="11">
        <v>341544544</v>
      </c>
      <c r="G12" s="11">
        <v>50163262</v>
      </c>
      <c r="H12" s="11">
        <v>184335199</v>
      </c>
      <c r="I12" s="11">
        <v>576043005</v>
      </c>
    </row>
    <row r="13" spans="1:9" ht="12" customHeight="1">
      <c r="A13" s="2" t="str">
        <f>"Apr "&amp;RIGHT(A6,4)</f>
        <v>Apr 2012</v>
      </c>
      <c r="B13" s="11">
        <v>18848233.9809</v>
      </c>
      <c r="C13" s="11">
        <v>2732951.4742</v>
      </c>
      <c r="D13" s="11">
        <v>9986620.3702</v>
      </c>
      <c r="E13" s="11">
        <v>31567805.8253</v>
      </c>
      <c r="F13" s="11">
        <v>304931247</v>
      </c>
      <c r="G13" s="11">
        <v>44214344</v>
      </c>
      <c r="H13" s="11">
        <v>161565938</v>
      </c>
      <c r="I13" s="11">
        <v>510711529</v>
      </c>
    </row>
    <row r="14" spans="1:9" ht="12" customHeight="1">
      <c r="A14" s="2" t="str">
        <f>"May "&amp;RIGHT(A6,4)</f>
        <v>May 2012</v>
      </c>
      <c r="B14" s="11">
        <v>18292131.2855</v>
      </c>
      <c r="C14" s="11">
        <v>2601525.3804</v>
      </c>
      <c r="D14" s="11">
        <v>9475744.6287</v>
      </c>
      <c r="E14" s="11">
        <v>30369401.2946</v>
      </c>
      <c r="F14" s="11">
        <v>343227088</v>
      </c>
      <c r="G14" s="11">
        <v>48814103</v>
      </c>
      <c r="H14" s="11">
        <v>177799524</v>
      </c>
      <c r="I14" s="11">
        <v>569840715</v>
      </c>
    </row>
    <row r="15" spans="1:9" ht="12" customHeight="1">
      <c r="A15" s="2" t="str">
        <f>"Jun "&amp;RIGHT(A6,4)</f>
        <v>Jun 2012</v>
      </c>
      <c r="B15" s="11">
        <v>7885880.9028</v>
      </c>
      <c r="C15" s="11">
        <v>897283.9999</v>
      </c>
      <c r="D15" s="11">
        <v>3105403.5983</v>
      </c>
      <c r="E15" s="11">
        <v>11888568.5009</v>
      </c>
      <c r="F15" s="11">
        <v>75160192</v>
      </c>
      <c r="G15" s="11">
        <v>8551998</v>
      </c>
      <c r="H15" s="11">
        <v>29597547</v>
      </c>
      <c r="I15" s="11">
        <v>113309737</v>
      </c>
    </row>
    <row r="16" spans="1:9" ht="12" customHeight="1">
      <c r="A16" s="2" t="str">
        <f>"Jul "&amp;RIGHT(A6,4)</f>
        <v>Jul 2012</v>
      </c>
      <c r="B16" s="11">
        <v>937468.0071</v>
      </c>
      <c r="C16" s="11">
        <v>27695.1105</v>
      </c>
      <c r="D16" s="11">
        <v>73634.0778</v>
      </c>
      <c r="E16" s="11">
        <v>1038797.1953</v>
      </c>
      <c r="F16" s="11">
        <v>14953359</v>
      </c>
      <c r="G16" s="11">
        <v>441759</v>
      </c>
      <c r="H16" s="11">
        <v>1174522</v>
      </c>
      <c r="I16" s="11">
        <v>16569640</v>
      </c>
    </row>
    <row r="17" spans="1:9" ht="12" customHeight="1">
      <c r="A17" s="2" t="str">
        <f>"Aug "&amp;RIGHT(A6,4)</f>
        <v>Aug 2012</v>
      </c>
      <c r="B17" s="11">
        <v>12398358.8713</v>
      </c>
      <c r="C17" s="11">
        <v>1569231.9082</v>
      </c>
      <c r="D17" s="11">
        <v>5673746.8687</v>
      </c>
      <c r="E17" s="11">
        <v>19641337.6481</v>
      </c>
      <c r="F17" s="11">
        <v>136725495</v>
      </c>
      <c r="G17" s="11">
        <v>17305033</v>
      </c>
      <c r="H17" s="11">
        <v>62568430</v>
      </c>
      <c r="I17" s="11">
        <v>216598958</v>
      </c>
    </row>
    <row r="18" spans="1:9" ht="12" customHeight="1">
      <c r="A18" s="2" t="str">
        <f>"Sep "&amp;RIGHT(A6,4)</f>
        <v>Sep 2012</v>
      </c>
      <c r="B18" s="11">
        <v>18637372.1498</v>
      </c>
      <c r="C18" s="11">
        <v>2624960.3651</v>
      </c>
      <c r="D18" s="11">
        <v>9478254.3242</v>
      </c>
      <c r="E18" s="11">
        <v>30740586.8391</v>
      </c>
      <c r="F18" s="11">
        <v>329072070</v>
      </c>
      <c r="G18" s="11">
        <v>46347797</v>
      </c>
      <c r="H18" s="11">
        <v>167353463</v>
      </c>
      <c r="I18" s="11">
        <v>542773330</v>
      </c>
    </row>
    <row r="19" spans="1:9" ht="12" customHeight="1">
      <c r="A19" s="12" t="s">
        <v>58</v>
      </c>
      <c r="B19" s="13">
        <v>18685107.9498</v>
      </c>
      <c r="C19" s="13">
        <v>2746783.8352</v>
      </c>
      <c r="D19" s="13">
        <v>10171818.8705</v>
      </c>
      <c r="E19" s="13">
        <v>31603710.6556</v>
      </c>
      <c r="F19" s="13">
        <v>3104951213</v>
      </c>
      <c r="G19" s="13">
        <v>448987571</v>
      </c>
      <c r="H19" s="13">
        <v>1656942675</v>
      </c>
      <c r="I19" s="13">
        <v>5210881459</v>
      </c>
    </row>
    <row r="20" spans="1:9" ht="12" customHeight="1">
      <c r="A20" s="14" t="s">
        <v>395</v>
      </c>
      <c r="B20" s="15">
        <v>18753494.4364</v>
      </c>
      <c r="C20" s="15">
        <v>2804707.2807</v>
      </c>
      <c r="D20" s="15">
        <v>10651352.7597</v>
      </c>
      <c r="E20" s="15">
        <v>32209554.4768</v>
      </c>
      <c r="F20" s="15">
        <v>340533295</v>
      </c>
      <c r="G20" s="15">
        <v>50928973</v>
      </c>
      <c r="H20" s="15">
        <v>193411434</v>
      </c>
      <c r="I20" s="15">
        <v>584873702</v>
      </c>
    </row>
    <row r="21" ht="12" customHeight="1">
      <c r="A21" s="3" t="str">
        <f>"FY "&amp;RIGHT(A6,4)+1</f>
        <v>FY 2013</v>
      </c>
    </row>
    <row r="22" spans="1:9" ht="12" customHeight="1">
      <c r="A22" s="2" t="str">
        <f>"Oct "&amp;RIGHT(A6,4)</f>
        <v>Oct 2012</v>
      </c>
      <c r="B22" s="11">
        <v>19096090.8845</v>
      </c>
      <c r="C22" s="11">
        <v>2776519.3022</v>
      </c>
      <c r="D22" s="11">
        <v>9831943.2117</v>
      </c>
      <c r="E22" s="11">
        <v>31704553.3984</v>
      </c>
      <c r="F22" s="11">
        <v>367117295</v>
      </c>
      <c r="G22" s="11">
        <v>53377849</v>
      </c>
      <c r="H22" s="11">
        <v>189016507</v>
      </c>
      <c r="I22" s="11">
        <v>609511651</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19096090.8845</v>
      </c>
      <c r="C34" s="13">
        <v>2776519.3022</v>
      </c>
      <c r="D34" s="13">
        <v>9831943.2117</v>
      </c>
      <c r="E34" s="13">
        <v>31704553.3984</v>
      </c>
      <c r="F34" s="13">
        <v>367117295</v>
      </c>
      <c r="G34" s="13">
        <v>53377849</v>
      </c>
      <c r="H34" s="13">
        <v>189016507</v>
      </c>
      <c r="I34" s="13">
        <v>609511651</v>
      </c>
    </row>
    <row r="35" spans="1:9" ht="12" customHeight="1">
      <c r="A35" s="14" t="str">
        <f>"Total "&amp;MID(A20,7,LEN(A20)-13)&amp;" Months"</f>
        <v>Total 1 Months</v>
      </c>
      <c r="B35" s="15">
        <v>19096090.8845</v>
      </c>
      <c r="C35" s="15">
        <v>2776519.3022</v>
      </c>
      <c r="D35" s="15">
        <v>9831943.2117</v>
      </c>
      <c r="E35" s="15">
        <v>31704553.3984</v>
      </c>
      <c r="F35" s="15">
        <v>367117295</v>
      </c>
      <c r="G35" s="15">
        <v>53377849</v>
      </c>
      <c r="H35" s="15">
        <v>189016507</v>
      </c>
      <c r="I35" s="15">
        <v>609511651</v>
      </c>
    </row>
    <row r="36" spans="1:9" ht="12" customHeight="1">
      <c r="A36" s="33"/>
      <c r="B36" s="33"/>
      <c r="C36" s="33"/>
      <c r="D36" s="33"/>
      <c r="E36" s="33"/>
      <c r="F36" s="33"/>
      <c r="G36" s="33"/>
      <c r="H36" s="33"/>
      <c r="I36" s="33"/>
    </row>
    <row r="37" spans="1:9" ht="69.75" customHeight="1">
      <c r="A37" s="51" t="s">
        <v>85</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8" width="11.421875" style="0" customWidth="1"/>
  </cols>
  <sheetData>
    <row r="1" spans="1:8" ht="12" customHeight="1">
      <c r="A1" s="41" t="s">
        <v>391</v>
      </c>
      <c r="B1" s="41"/>
      <c r="C1" s="41"/>
      <c r="D1" s="41"/>
      <c r="E1" s="41"/>
      <c r="F1" s="41"/>
      <c r="G1" s="41"/>
      <c r="H1" s="2" t="s">
        <v>392</v>
      </c>
    </row>
    <row r="2" spans="1:8" ht="12" customHeight="1">
      <c r="A2" s="43" t="s">
        <v>86</v>
      </c>
      <c r="B2" s="43"/>
      <c r="C2" s="43"/>
      <c r="D2" s="43"/>
      <c r="E2" s="43"/>
      <c r="F2" s="43"/>
      <c r="G2" s="43"/>
      <c r="H2" s="1"/>
    </row>
    <row r="3" spans="1:8" ht="24" customHeight="1">
      <c r="A3" s="45" t="s">
        <v>53</v>
      </c>
      <c r="B3" s="37" t="s">
        <v>211</v>
      </c>
      <c r="C3" s="37" t="s">
        <v>87</v>
      </c>
      <c r="D3" s="37" t="s">
        <v>212</v>
      </c>
      <c r="E3" s="37" t="s">
        <v>213</v>
      </c>
      <c r="F3" s="37" t="s">
        <v>214</v>
      </c>
      <c r="G3" s="37" t="s">
        <v>88</v>
      </c>
      <c r="H3" s="39" t="s">
        <v>215</v>
      </c>
    </row>
    <row r="4" spans="1:8" ht="24" customHeight="1">
      <c r="A4" s="46"/>
      <c r="B4" s="38"/>
      <c r="C4" s="38"/>
      <c r="D4" s="38"/>
      <c r="E4" s="38"/>
      <c r="F4" s="38"/>
      <c r="G4" s="38"/>
      <c r="H4" s="40"/>
    </row>
    <row r="5" spans="1:8" ht="12" customHeight="1">
      <c r="A5" s="1"/>
      <c r="B5" s="33" t="str">
        <f>REPT("-",80)&amp;" Number "&amp;REPT("-",80)</f>
        <v>-------------------------------------------------------------------------------- Number --------------------------------------------------------------------------------</v>
      </c>
      <c r="C5" s="33"/>
      <c r="D5" s="33"/>
      <c r="E5" s="33"/>
      <c r="F5" s="33"/>
      <c r="G5" s="33"/>
      <c r="H5" s="33"/>
    </row>
    <row r="6" ht="12" customHeight="1">
      <c r="A6" s="3" t="s">
        <v>393</v>
      </c>
    </row>
    <row r="7" spans="1:8" ht="12" customHeight="1">
      <c r="A7" s="2" t="str">
        <f>"Oct "&amp;RIGHT(A6,4)-1</f>
        <v>Oct 2011</v>
      </c>
      <c r="B7" s="11">
        <v>372287766</v>
      </c>
      <c r="C7" s="11">
        <v>584873702</v>
      </c>
      <c r="D7" s="11">
        <v>29858257</v>
      </c>
      <c r="E7" s="16">
        <v>19.5883</v>
      </c>
      <c r="F7" s="11">
        <v>23043853</v>
      </c>
      <c r="G7" s="11">
        <v>24960325</v>
      </c>
      <c r="H7" s="11">
        <v>1348915</v>
      </c>
    </row>
    <row r="8" spans="1:8" ht="12" customHeight="1">
      <c r="A8" s="2" t="str">
        <f>"Nov "&amp;RIGHT(A6,4)-1</f>
        <v>Nov 2011</v>
      </c>
      <c r="B8" s="11">
        <v>338325998</v>
      </c>
      <c r="C8" s="11">
        <v>535941681</v>
      </c>
      <c r="D8" s="11">
        <v>29979842</v>
      </c>
      <c r="E8" s="16">
        <v>17.8767</v>
      </c>
      <c r="F8" s="11">
        <v>22426572</v>
      </c>
      <c r="G8" s="11">
        <v>24275886</v>
      </c>
      <c r="H8" s="11">
        <v>1438150</v>
      </c>
    </row>
    <row r="9" spans="1:8" ht="12" customHeight="1">
      <c r="A9" s="2" t="str">
        <f>"Dec "&amp;RIGHT(A6,4)-1</f>
        <v>Dec 2011</v>
      </c>
      <c r="B9" s="11">
        <v>255572425</v>
      </c>
      <c r="C9" s="11">
        <v>415502059</v>
      </c>
      <c r="D9" s="11">
        <v>29393789</v>
      </c>
      <c r="E9" s="16">
        <v>14.1357</v>
      </c>
      <c r="F9" s="11">
        <v>16578834</v>
      </c>
      <c r="G9" s="11">
        <v>17952962</v>
      </c>
      <c r="H9" s="11">
        <v>1367214</v>
      </c>
    </row>
    <row r="10" spans="1:8" ht="12" customHeight="1">
      <c r="A10" s="2" t="str">
        <f>"Jan "&amp;RIGHT(A6,4)</f>
        <v>Jan 2012</v>
      </c>
      <c r="B10" s="11">
        <v>350318686</v>
      </c>
      <c r="C10" s="11">
        <v>557347218</v>
      </c>
      <c r="D10" s="11">
        <v>29481146</v>
      </c>
      <c r="E10" s="16">
        <v>18.9052</v>
      </c>
      <c r="F10" s="11">
        <v>23376570</v>
      </c>
      <c r="G10" s="11">
        <v>25328828</v>
      </c>
      <c r="H10" s="11">
        <v>1457172</v>
      </c>
    </row>
    <row r="11" spans="1:8" ht="12" customHeight="1">
      <c r="A11" s="2" t="str">
        <f>"Feb "&amp;RIGHT(A6,4)</f>
        <v>Feb 2012</v>
      </c>
      <c r="B11" s="11">
        <v>363246163</v>
      </c>
      <c r="C11" s="11">
        <v>571369885</v>
      </c>
      <c r="D11" s="11">
        <v>29718867</v>
      </c>
      <c r="E11" s="16">
        <v>19.2258</v>
      </c>
      <c r="F11" s="11">
        <v>25603231</v>
      </c>
      <c r="G11" s="11">
        <v>27564235</v>
      </c>
      <c r="H11" s="11">
        <v>1541565</v>
      </c>
    </row>
    <row r="12" spans="1:8" ht="12" customHeight="1">
      <c r="A12" s="2" t="str">
        <f>"Mar "&amp;RIGHT(A6,4)</f>
        <v>Mar 2012</v>
      </c>
      <c r="B12" s="11">
        <v>362672805</v>
      </c>
      <c r="C12" s="11">
        <v>576043005</v>
      </c>
      <c r="D12" s="11">
        <v>29325542</v>
      </c>
      <c r="E12" s="16">
        <v>19.643</v>
      </c>
      <c r="F12" s="11">
        <v>25694748</v>
      </c>
      <c r="G12" s="11">
        <v>27637831</v>
      </c>
      <c r="H12" s="11">
        <v>1507009</v>
      </c>
    </row>
    <row r="13" spans="1:8" ht="12" customHeight="1">
      <c r="A13" s="2" t="str">
        <f>"Apr "&amp;RIGHT(A6,4)</f>
        <v>Apr 2012</v>
      </c>
      <c r="B13" s="11">
        <v>324333384</v>
      </c>
      <c r="C13" s="11">
        <v>510711529</v>
      </c>
      <c r="D13" s="11">
        <v>29263356</v>
      </c>
      <c r="E13" s="16">
        <v>17.4523</v>
      </c>
      <c r="F13" s="11">
        <v>21183824</v>
      </c>
      <c r="G13" s="11">
        <v>22909593</v>
      </c>
      <c r="H13" s="11">
        <v>1425953</v>
      </c>
    </row>
    <row r="14" spans="1:8" ht="12" customHeight="1">
      <c r="A14" s="2" t="str">
        <f>"May "&amp;RIGHT(A6,4)</f>
        <v>May 2012</v>
      </c>
      <c r="B14" s="11">
        <v>361883167</v>
      </c>
      <c r="C14" s="11">
        <v>569840715</v>
      </c>
      <c r="D14" s="11">
        <v>28152435</v>
      </c>
      <c r="E14" s="16">
        <v>20.2413</v>
      </c>
      <c r="F14" s="11">
        <v>21646645</v>
      </c>
      <c r="G14" s="11">
        <v>23320956</v>
      </c>
      <c r="H14" s="11">
        <v>1205886</v>
      </c>
    </row>
    <row r="15" spans="1:8" ht="12" customHeight="1">
      <c r="A15" s="2" t="str">
        <f>"Jun "&amp;RIGHT(A6,4)</f>
        <v>Jun 2012</v>
      </c>
      <c r="B15" s="11">
        <v>77389442</v>
      </c>
      <c r="C15" s="11">
        <v>113309737</v>
      </c>
      <c r="D15" s="11">
        <v>11020703</v>
      </c>
      <c r="E15" s="16">
        <v>10.2815</v>
      </c>
      <c r="F15" s="11">
        <v>5834371</v>
      </c>
      <c r="G15" s="11">
        <v>6624878</v>
      </c>
      <c r="H15" s="11">
        <v>546429</v>
      </c>
    </row>
    <row r="16" spans="1:8" ht="12" customHeight="1">
      <c r="A16" s="2" t="str">
        <f>"Jul "&amp;RIGHT(A6,4)</f>
        <v>Jul 2012</v>
      </c>
      <c r="B16" s="11">
        <v>14666599</v>
      </c>
      <c r="C16" s="11">
        <v>16569640</v>
      </c>
      <c r="D16" s="11">
        <v>962965</v>
      </c>
      <c r="E16" s="16">
        <v>17.2069</v>
      </c>
      <c r="F16" s="11">
        <v>1843428</v>
      </c>
      <c r="G16" s="11">
        <v>2481183</v>
      </c>
      <c r="H16" s="11">
        <v>128457</v>
      </c>
    </row>
    <row r="17" spans="1:8" ht="12" customHeight="1">
      <c r="A17" s="2" t="str">
        <f>"Aug "&amp;RIGHT(A6,4)</f>
        <v>Aug 2012</v>
      </c>
      <c r="B17" s="11">
        <v>157241013</v>
      </c>
      <c r="C17" s="11">
        <v>216598958</v>
      </c>
      <c r="D17" s="11">
        <v>18207520</v>
      </c>
      <c r="E17" s="16">
        <v>11.8961</v>
      </c>
      <c r="F17" s="11">
        <v>7102722</v>
      </c>
      <c r="G17" s="11">
        <v>7810637</v>
      </c>
      <c r="H17" s="11">
        <v>606769</v>
      </c>
    </row>
    <row r="18" spans="1:8" ht="12" customHeight="1">
      <c r="A18" s="2" t="str">
        <f>"Sep "&amp;RIGHT(A6,4)</f>
        <v>Sep 2012</v>
      </c>
      <c r="B18" s="11">
        <v>359495260</v>
      </c>
      <c r="C18" s="11">
        <v>542773330</v>
      </c>
      <c r="D18" s="11">
        <v>28496524</v>
      </c>
      <c r="E18" s="16">
        <v>19.047</v>
      </c>
      <c r="F18" s="11">
        <v>17785983</v>
      </c>
      <c r="G18" s="11">
        <v>19165300</v>
      </c>
      <c r="H18" s="11">
        <v>1066171</v>
      </c>
    </row>
    <row r="19" spans="1:8" ht="12" customHeight="1">
      <c r="A19" s="12" t="s">
        <v>58</v>
      </c>
      <c r="B19" s="13">
        <v>3337432708</v>
      </c>
      <c r="C19" s="13">
        <v>5210881459</v>
      </c>
      <c r="D19" s="13">
        <v>29296639.7778</v>
      </c>
      <c r="E19" s="17">
        <v>176.3968</v>
      </c>
      <c r="F19" s="13">
        <v>212120781</v>
      </c>
      <c r="G19" s="13">
        <v>230032614</v>
      </c>
      <c r="H19" s="13">
        <v>1373115</v>
      </c>
    </row>
    <row r="20" spans="1:8" ht="12" customHeight="1">
      <c r="A20" s="14" t="s">
        <v>395</v>
      </c>
      <c r="B20" s="15">
        <v>372287766</v>
      </c>
      <c r="C20" s="15">
        <v>584873702</v>
      </c>
      <c r="D20" s="15">
        <v>29858257</v>
      </c>
      <c r="E20" s="18">
        <v>19.5883</v>
      </c>
      <c r="F20" s="15">
        <v>23043853</v>
      </c>
      <c r="G20" s="15">
        <v>24960325</v>
      </c>
      <c r="H20" s="15">
        <v>1348915</v>
      </c>
    </row>
    <row r="21" ht="12" customHeight="1">
      <c r="A21" s="3" t="str">
        <f>"FY "&amp;RIGHT(A6,4)+1</f>
        <v>FY 2013</v>
      </c>
    </row>
    <row r="22" spans="1:8" ht="12" customHeight="1">
      <c r="A22" s="2" t="str">
        <f>"Oct "&amp;RIGHT(A6,4)</f>
        <v>Oct 2012</v>
      </c>
      <c r="B22" s="11">
        <v>402726448</v>
      </c>
      <c r="C22" s="11">
        <v>609511651</v>
      </c>
      <c r="D22" s="11">
        <v>29390121</v>
      </c>
      <c r="E22" s="16">
        <v>20.7387</v>
      </c>
      <c r="F22" s="11">
        <v>24540964</v>
      </c>
      <c r="G22" s="11">
        <v>27257841</v>
      </c>
      <c r="H22" s="11">
        <v>1376720</v>
      </c>
    </row>
    <row r="23" spans="1:8" ht="12" customHeight="1">
      <c r="A23" s="2" t="str">
        <f>"Nov "&amp;RIGHT(A6,4)</f>
        <v>Nov 2012</v>
      </c>
      <c r="B23" s="11" t="s">
        <v>394</v>
      </c>
      <c r="C23" s="11" t="s">
        <v>394</v>
      </c>
      <c r="D23" s="11" t="s">
        <v>394</v>
      </c>
      <c r="E23" s="16" t="s">
        <v>394</v>
      </c>
      <c r="F23" s="11" t="s">
        <v>394</v>
      </c>
      <c r="G23" s="11" t="s">
        <v>394</v>
      </c>
      <c r="H23" s="11" t="s">
        <v>394</v>
      </c>
    </row>
    <row r="24" spans="1:8" ht="12" customHeight="1">
      <c r="A24" s="2" t="str">
        <f>"Dec "&amp;RIGHT(A6,4)</f>
        <v>Dec 2012</v>
      </c>
      <c r="B24" s="11" t="s">
        <v>394</v>
      </c>
      <c r="C24" s="11" t="s">
        <v>394</v>
      </c>
      <c r="D24" s="11" t="s">
        <v>394</v>
      </c>
      <c r="E24" s="16" t="s">
        <v>394</v>
      </c>
      <c r="F24" s="11" t="s">
        <v>394</v>
      </c>
      <c r="G24" s="11" t="s">
        <v>394</v>
      </c>
      <c r="H24" s="11" t="s">
        <v>394</v>
      </c>
    </row>
    <row r="25" spans="1:8" ht="12" customHeight="1">
      <c r="A25" s="2" t="str">
        <f>"Jan "&amp;RIGHT(A6,4)+1</f>
        <v>Jan 2013</v>
      </c>
      <c r="B25" s="11" t="s">
        <v>394</v>
      </c>
      <c r="C25" s="11" t="s">
        <v>394</v>
      </c>
      <c r="D25" s="11" t="s">
        <v>394</v>
      </c>
      <c r="E25" s="16" t="s">
        <v>394</v>
      </c>
      <c r="F25" s="11" t="s">
        <v>394</v>
      </c>
      <c r="G25" s="11" t="s">
        <v>394</v>
      </c>
      <c r="H25" s="11" t="s">
        <v>394</v>
      </c>
    </row>
    <row r="26" spans="1:8" ht="12" customHeight="1">
      <c r="A26" s="2" t="str">
        <f>"Feb "&amp;RIGHT(A6,4)+1</f>
        <v>Feb 2013</v>
      </c>
      <c r="B26" s="11" t="s">
        <v>394</v>
      </c>
      <c r="C26" s="11" t="s">
        <v>394</v>
      </c>
      <c r="D26" s="11" t="s">
        <v>394</v>
      </c>
      <c r="E26" s="16" t="s">
        <v>394</v>
      </c>
      <c r="F26" s="11" t="s">
        <v>394</v>
      </c>
      <c r="G26" s="11" t="s">
        <v>394</v>
      </c>
      <c r="H26" s="11" t="s">
        <v>394</v>
      </c>
    </row>
    <row r="27" spans="1:8" ht="12" customHeight="1">
      <c r="A27" s="2" t="str">
        <f>"Mar "&amp;RIGHT(A6,4)+1</f>
        <v>Mar 2013</v>
      </c>
      <c r="B27" s="11" t="s">
        <v>394</v>
      </c>
      <c r="C27" s="11" t="s">
        <v>394</v>
      </c>
      <c r="D27" s="11" t="s">
        <v>394</v>
      </c>
      <c r="E27" s="16" t="s">
        <v>394</v>
      </c>
      <c r="F27" s="11" t="s">
        <v>394</v>
      </c>
      <c r="G27" s="11" t="s">
        <v>394</v>
      </c>
      <c r="H27" s="11" t="s">
        <v>394</v>
      </c>
    </row>
    <row r="28" spans="1:8" ht="12" customHeight="1">
      <c r="A28" s="2" t="str">
        <f>"Apr "&amp;RIGHT(A6,4)+1</f>
        <v>Apr 2013</v>
      </c>
      <c r="B28" s="11" t="s">
        <v>394</v>
      </c>
      <c r="C28" s="11" t="s">
        <v>394</v>
      </c>
      <c r="D28" s="11" t="s">
        <v>394</v>
      </c>
      <c r="E28" s="16" t="s">
        <v>394</v>
      </c>
      <c r="F28" s="11" t="s">
        <v>394</v>
      </c>
      <c r="G28" s="11" t="s">
        <v>394</v>
      </c>
      <c r="H28" s="11" t="s">
        <v>394</v>
      </c>
    </row>
    <row r="29" spans="1:8" ht="12" customHeight="1">
      <c r="A29" s="2" t="str">
        <f>"May "&amp;RIGHT(A6,4)+1</f>
        <v>May 2013</v>
      </c>
      <c r="B29" s="11" t="s">
        <v>394</v>
      </c>
      <c r="C29" s="11" t="s">
        <v>394</v>
      </c>
      <c r="D29" s="11" t="s">
        <v>394</v>
      </c>
      <c r="E29" s="16" t="s">
        <v>394</v>
      </c>
      <c r="F29" s="11" t="s">
        <v>394</v>
      </c>
      <c r="G29" s="11" t="s">
        <v>394</v>
      </c>
      <c r="H29" s="11" t="s">
        <v>394</v>
      </c>
    </row>
    <row r="30" spans="1:8" ht="12" customHeight="1">
      <c r="A30" s="2" t="str">
        <f>"Jun "&amp;RIGHT(A6,4)+1</f>
        <v>Jun 2013</v>
      </c>
      <c r="B30" s="11" t="s">
        <v>394</v>
      </c>
      <c r="C30" s="11" t="s">
        <v>394</v>
      </c>
      <c r="D30" s="11" t="s">
        <v>394</v>
      </c>
      <c r="E30" s="16" t="s">
        <v>394</v>
      </c>
      <c r="F30" s="11" t="s">
        <v>394</v>
      </c>
      <c r="G30" s="11" t="s">
        <v>394</v>
      </c>
      <c r="H30" s="11" t="s">
        <v>394</v>
      </c>
    </row>
    <row r="31" spans="1:8" ht="12" customHeight="1">
      <c r="A31" s="2" t="str">
        <f>"Jul "&amp;RIGHT(A6,4)+1</f>
        <v>Jul 2013</v>
      </c>
      <c r="B31" s="11" t="s">
        <v>394</v>
      </c>
      <c r="C31" s="11" t="s">
        <v>394</v>
      </c>
      <c r="D31" s="11" t="s">
        <v>394</v>
      </c>
      <c r="E31" s="16" t="s">
        <v>394</v>
      </c>
      <c r="F31" s="11" t="s">
        <v>394</v>
      </c>
      <c r="G31" s="11" t="s">
        <v>394</v>
      </c>
      <c r="H31" s="11" t="s">
        <v>394</v>
      </c>
    </row>
    <row r="32" spans="1:8" ht="12" customHeight="1">
      <c r="A32" s="2" t="str">
        <f>"Aug "&amp;RIGHT(A6,4)+1</f>
        <v>Aug 2013</v>
      </c>
      <c r="B32" s="11" t="s">
        <v>394</v>
      </c>
      <c r="C32" s="11" t="s">
        <v>394</v>
      </c>
      <c r="D32" s="11" t="s">
        <v>394</v>
      </c>
      <c r="E32" s="16" t="s">
        <v>394</v>
      </c>
      <c r="F32" s="11" t="s">
        <v>394</v>
      </c>
      <c r="G32" s="11" t="s">
        <v>394</v>
      </c>
      <c r="H32" s="11" t="s">
        <v>394</v>
      </c>
    </row>
    <row r="33" spans="1:8" ht="12" customHeight="1">
      <c r="A33" s="2" t="str">
        <f>"Sep "&amp;RIGHT(A6,4)+1</f>
        <v>Sep 2013</v>
      </c>
      <c r="B33" s="11" t="s">
        <v>394</v>
      </c>
      <c r="C33" s="11" t="s">
        <v>394</v>
      </c>
      <c r="D33" s="11" t="s">
        <v>394</v>
      </c>
      <c r="E33" s="16" t="s">
        <v>394</v>
      </c>
      <c r="F33" s="11" t="s">
        <v>394</v>
      </c>
      <c r="G33" s="11" t="s">
        <v>394</v>
      </c>
      <c r="H33" s="11" t="s">
        <v>394</v>
      </c>
    </row>
    <row r="34" spans="1:8" ht="12" customHeight="1">
      <c r="A34" s="12" t="s">
        <v>58</v>
      </c>
      <c r="B34" s="13">
        <v>402726448</v>
      </c>
      <c r="C34" s="13">
        <v>609511651</v>
      </c>
      <c r="D34" s="13">
        <v>29390121</v>
      </c>
      <c r="E34" s="17">
        <v>20.7387</v>
      </c>
      <c r="F34" s="13">
        <v>24540964</v>
      </c>
      <c r="G34" s="13">
        <v>27257841</v>
      </c>
      <c r="H34" s="13">
        <v>1376720</v>
      </c>
    </row>
    <row r="35" spans="1:8" ht="12" customHeight="1">
      <c r="A35" s="14" t="str">
        <f>"Total "&amp;MID(A20,7,LEN(A20)-13)&amp;" Months"</f>
        <v>Total 1 Months</v>
      </c>
      <c r="B35" s="15">
        <v>402726448</v>
      </c>
      <c r="C35" s="15">
        <v>609511651</v>
      </c>
      <c r="D35" s="15">
        <v>29390121</v>
      </c>
      <c r="E35" s="18">
        <v>20.7387</v>
      </c>
      <c r="F35" s="15">
        <v>24540964</v>
      </c>
      <c r="G35" s="15">
        <v>27257841</v>
      </c>
      <c r="H35" s="15">
        <v>1376720</v>
      </c>
    </row>
    <row r="36" spans="1:8" ht="12" customHeight="1">
      <c r="A36" s="33"/>
      <c r="B36" s="33"/>
      <c r="C36" s="33"/>
      <c r="D36" s="33"/>
      <c r="E36" s="33"/>
      <c r="F36" s="33"/>
      <c r="G36" s="33"/>
      <c r="H36" s="33"/>
    </row>
    <row r="37" spans="1:8" ht="69.75" customHeight="1">
      <c r="A37" s="51" t="s">
        <v>89</v>
      </c>
      <c r="B37" s="51"/>
      <c r="C37" s="51"/>
      <c r="D37" s="51"/>
      <c r="E37" s="51"/>
      <c r="F37" s="51"/>
      <c r="G37" s="51"/>
      <c r="H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A37:H37"/>
    <mergeCell ref="A1:G1"/>
    <mergeCell ref="A2:G2"/>
    <mergeCell ref="A3:A4"/>
    <mergeCell ref="B3:B4"/>
    <mergeCell ref="C3:C4"/>
    <mergeCell ref="D3:D4"/>
    <mergeCell ref="E3:E4"/>
    <mergeCell ref="F3:F4"/>
    <mergeCell ref="G3:G4"/>
    <mergeCell ref="H3:H4"/>
    <mergeCell ref="B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1" t="s">
        <v>391</v>
      </c>
      <c r="B1" s="41"/>
      <c r="C1" s="41"/>
      <c r="D1" s="41"/>
      <c r="E1" s="41"/>
      <c r="F1" s="41"/>
      <c r="G1" s="41"/>
      <c r="H1" s="41"/>
      <c r="I1" s="41"/>
      <c r="J1" s="41"/>
      <c r="K1" s="2" t="s">
        <v>392</v>
      </c>
    </row>
    <row r="2" spans="1:11" ht="12" customHeight="1">
      <c r="A2" s="43" t="s">
        <v>90</v>
      </c>
      <c r="B2" s="43"/>
      <c r="C2" s="43"/>
      <c r="D2" s="43"/>
      <c r="E2" s="43"/>
      <c r="F2" s="43"/>
      <c r="G2" s="43"/>
      <c r="H2" s="43"/>
      <c r="I2" s="43"/>
      <c r="J2" s="43"/>
      <c r="K2" s="1"/>
    </row>
    <row r="3" spans="1:11" ht="24" customHeight="1">
      <c r="A3" s="45" t="s">
        <v>53</v>
      </c>
      <c r="B3" s="47" t="s">
        <v>91</v>
      </c>
      <c r="C3" s="53"/>
      <c r="D3" s="48"/>
      <c r="E3" s="47" t="s">
        <v>216</v>
      </c>
      <c r="F3" s="53"/>
      <c r="G3" s="53"/>
      <c r="H3" s="48"/>
      <c r="I3" s="37" t="s">
        <v>384</v>
      </c>
      <c r="J3" s="37" t="s">
        <v>385</v>
      </c>
      <c r="K3" s="39" t="s">
        <v>61</v>
      </c>
    </row>
    <row r="4" spans="1:11" ht="24" customHeight="1">
      <c r="A4" s="46"/>
      <c r="B4" s="10" t="s">
        <v>82</v>
      </c>
      <c r="C4" s="10" t="s">
        <v>83</v>
      </c>
      <c r="D4" s="10" t="s">
        <v>58</v>
      </c>
      <c r="E4" s="10" t="s">
        <v>92</v>
      </c>
      <c r="F4" s="10" t="s">
        <v>217</v>
      </c>
      <c r="G4" s="10" t="s">
        <v>383</v>
      </c>
      <c r="H4" s="10" t="s">
        <v>58</v>
      </c>
      <c r="I4" s="38"/>
      <c r="J4" s="38"/>
      <c r="K4" s="40"/>
    </row>
    <row r="5" spans="1:11" ht="12" customHeight="1">
      <c r="A5" s="1"/>
      <c r="B5" s="33" t="str">
        <f>REPT("-",108)&amp;" Dollars "&amp;REPT("-",108)</f>
        <v>------------------------------------------------------------------------------------------------------------ Dollars ------------------------------------------------------------------------------------------------------------</v>
      </c>
      <c r="C5" s="33"/>
      <c r="D5" s="33"/>
      <c r="E5" s="33"/>
      <c r="F5" s="33"/>
      <c r="G5" s="33"/>
      <c r="H5" s="33"/>
      <c r="I5" s="33"/>
      <c r="J5" s="33"/>
      <c r="K5" s="33"/>
    </row>
    <row r="6" ht="12" customHeight="1">
      <c r="A6" s="3" t="s">
        <v>393</v>
      </c>
    </row>
    <row r="7" spans="1:11" ht="12" customHeight="1">
      <c r="A7" s="2" t="str">
        <f>"Oct "&amp;RIGHT(A6,4)-1</f>
        <v>Oct 2011</v>
      </c>
      <c r="B7" s="11">
        <v>874391069.94</v>
      </c>
      <c r="C7" s="11">
        <v>107883186.26</v>
      </c>
      <c r="D7" s="11">
        <v>982274256.2</v>
      </c>
      <c r="E7" s="11">
        <v>152474138.97</v>
      </c>
      <c r="F7" s="11">
        <v>7445755.32</v>
      </c>
      <c r="G7" s="11" t="s">
        <v>394</v>
      </c>
      <c r="H7" s="11">
        <v>159919894.29</v>
      </c>
      <c r="I7" s="11">
        <v>1142194150.49</v>
      </c>
      <c r="J7" s="11">
        <v>168706185.9025</v>
      </c>
      <c r="K7" s="11">
        <v>1310900336.3925</v>
      </c>
    </row>
    <row r="8" spans="1:11" ht="12" customHeight="1">
      <c r="A8" s="2" t="str">
        <f>"Nov "&amp;RIGHT(A6,4)-1</f>
        <v>Nov 2011</v>
      </c>
      <c r="B8" s="11">
        <v>804384026.46</v>
      </c>
      <c r="C8" s="11">
        <v>99790988.48</v>
      </c>
      <c r="D8" s="11">
        <v>904175014.94</v>
      </c>
      <c r="E8" s="11">
        <v>139751340.85</v>
      </c>
      <c r="F8" s="11">
        <v>6766519.96</v>
      </c>
      <c r="G8" s="11" t="s">
        <v>394</v>
      </c>
      <c r="H8" s="11">
        <v>146517860.81</v>
      </c>
      <c r="I8" s="11">
        <v>1050692875.75</v>
      </c>
      <c r="J8" s="11">
        <v>118359247.855</v>
      </c>
      <c r="K8" s="11">
        <v>1169052123.605</v>
      </c>
    </row>
    <row r="9" spans="1:11" ht="12" customHeight="1">
      <c r="A9" s="2" t="str">
        <f>"Dec "&amp;RIGHT(A6,4)-1</f>
        <v>Dec 2011</v>
      </c>
      <c r="B9" s="11">
        <v>617380485.13</v>
      </c>
      <c r="C9" s="11">
        <v>76727149.81</v>
      </c>
      <c r="D9" s="11">
        <v>694107634.94</v>
      </c>
      <c r="E9" s="11">
        <v>108309691.59</v>
      </c>
      <c r="F9" s="11">
        <v>5111448.5</v>
      </c>
      <c r="G9" s="11" t="s">
        <v>394</v>
      </c>
      <c r="H9" s="11">
        <v>113421140.09</v>
      </c>
      <c r="I9" s="11">
        <v>807528775.03</v>
      </c>
      <c r="J9" s="11">
        <v>143265844.3975</v>
      </c>
      <c r="K9" s="11">
        <v>950794619.4275</v>
      </c>
    </row>
    <row r="10" spans="1:11" ht="12" customHeight="1">
      <c r="A10" s="2" t="str">
        <f>"Jan "&amp;RIGHT(A6,4)</f>
        <v>Jan 2012</v>
      </c>
      <c r="B10" s="11">
        <v>839498454.12</v>
      </c>
      <c r="C10" s="11">
        <v>103687140.45</v>
      </c>
      <c r="D10" s="11">
        <v>943185594.57</v>
      </c>
      <c r="E10" s="11">
        <v>145324672.86</v>
      </c>
      <c r="F10" s="11">
        <v>7006373.72</v>
      </c>
      <c r="G10" s="11" t="s">
        <v>394</v>
      </c>
      <c r="H10" s="11">
        <v>152331046.58</v>
      </c>
      <c r="I10" s="11">
        <v>1095516641.15</v>
      </c>
      <c r="J10" s="11">
        <v>129769200.2075</v>
      </c>
      <c r="K10" s="11">
        <v>1225285841.3575</v>
      </c>
    </row>
    <row r="11" spans="1:11" ht="12" customHeight="1">
      <c r="A11" s="2" t="str">
        <f>"Feb "&amp;RIGHT(A6,4)</f>
        <v>Feb 2012</v>
      </c>
      <c r="B11" s="11">
        <v>873088616.52</v>
      </c>
      <c r="C11" s="11">
        <v>105901663.21</v>
      </c>
      <c r="D11" s="11">
        <v>978990279.73</v>
      </c>
      <c r="E11" s="11">
        <v>148988582.38</v>
      </c>
      <c r="F11" s="11">
        <v>7264923.26</v>
      </c>
      <c r="G11" s="11" t="s">
        <v>394</v>
      </c>
      <c r="H11" s="11">
        <v>156253505.64</v>
      </c>
      <c r="I11" s="11">
        <v>1135243785.37</v>
      </c>
      <c r="J11" s="11">
        <v>92510242.47</v>
      </c>
      <c r="K11" s="11">
        <v>1227754027.84</v>
      </c>
    </row>
    <row r="12" spans="1:11" ht="12" customHeight="1">
      <c r="A12" s="2" t="str">
        <f>"Mar "&amp;RIGHT(A6,4)</f>
        <v>Mar 2012</v>
      </c>
      <c r="B12" s="11">
        <v>878961328.96</v>
      </c>
      <c r="C12" s="11">
        <v>106305145.76</v>
      </c>
      <c r="D12" s="11">
        <v>985266474.72</v>
      </c>
      <c r="E12" s="11">
        <v>150187939.28</v>
      </c>
      <c r="F12" s="11">
        <v>7253456.1</v>
      </c>
      <c r="G12" s="11" t="s">
        <v>394</v>
      </c>
      <c r="H12" s="11">
        <v>157441395.38</v>
      </c>
      <c r="I12" s="11">
        <v>1142707870.1</v>
      </c>
      <c r="J12" s="11">
        <v>68906893.025</v>
      </c>
      <c r="K12" s="11">
        <v>1211614763.125</v>
      </c>
    </row>
    <row r="13" spans="1:11" ht="12" customHeight="1">
      <c r="A13" s="2" t="str">
        <f>"Apr "&amp;RIGHT(A6,4)</f>
        <v>Apr 2012</v>
      </c>
      <c r="B13" s="11">
        <v>783773772.27</v>
      </c>
      <c r="C13" s="11">
        <v>93712580.85</v>
      </c>
      <c r="D13" s="11">
        <v>877486353.12</v>
      </c>
      <c r="E13" s="11">
        <v>133196550.03</v>
      </c>
      <c r="F13" s="11">
        <v>6486667.68</v>
      </c>
      <c r="G13" s="11" t="s">
        <v>394</v>
      </c>
      <c r="H13" s="11">
        <v>139683217.71</v>
      </c>
      <c r="I13" s="11">
        <v>1017169570.83</v>
      </c>
      <c r="J13" s="11">
        <v>43241437.7975</v>
      </c>
      <c r="K13" s="11">
        <v>1060411008.6275</v>
      </c>
    </row>
    <row r="14" spans="1:11" ht="12" customHeight="1">
      <c r="A14" s="2" t="str">
        <f>"May "&amp;RIGHT(A6,4)</f>
        <v>May 2012</v>
      </c>
      <c r="B14" s="11">
        <v>879766132.38</v>
      </c>
      <c r="C14" s="11">
        <v>103389839.08</v>
      </c>
      <c r="D14" s="11">
        <v>983155971.46</v>
      </c>
      <c r="E14" s="11">
        <v>148518599.45</v>
      </c>
      <c r="F14" s="11">
        <v>7237663.34</v>
      </c>
      <c r="G14" s="11" t="s">
        <v>394</v>
      </c>
      <c r="H14" s="11">
        <v>155756262.79</v>
      </c>
      <c r="I14" s="11">
        <v>1138912234.25</v>
      </c>
      <c r="J14" s="11">
        <v>21690277.205</v>
      </c>
      <c r="K14" s="11">
        <v>1160602511.455</v>
      </c>
    </row>
    <row r="15" spans="1:11" ht="12" customHeight="1">
      <c r="A15" s="2" t="str">
        <f>"Jun "&amp;RIGHT(A6,4)</f>
        <v>Jun 2012</v>
      </c>
      <c r="B15" s="11">
        <v>193734974.42</v>
      </c>
      <c r="C15" s="11">
        <v>18144015.11</v>
      </c>
      <c r="D15" s="11">
        <v>211878989.53</v>
      </c>
      <c r="E15" s="11">
        <v>29531047.85</v>
      </c>
      <c r="F15" s="11">
        <v>1547788.84</v>
      </c>
      <c r="G15" s="11" t="s">
        <v>394</v>
      </c>
      <c r="H15" s="11">
        <v>31078836.69</v>
      </c>
      <c r="I15" s="11">
        <v>242957826.22</v>
      </c>
      <c r="J15" s="11">
        <v>14143720.74</v>
      </c>
      <c r="K15" s="11">
        <v>257101546.96</v>
      </c>
    </row>
    <row r="16" spans="1:11" ht="12" customHeight="1">
      <c r="A16" s="2" t="str">
        <f>"Jul "&amp;RIGHT(A6,4)</f>
        <v>Jul 2012</v>
      </c>
      <c r="B16" s="11">
        <v>40678336.76</v>
      </c>
      <c r="C16" s="11">
        <v>968645.05</v>
      </c>
      <c r="D16" s="11">
        <v>41646981.81</v>
      </c>
      <c r="E16" s="11">
        <v>4479544.69</v>
      </c>
      <c r="F16" s="11">
        <v>293331.98</v>
      </c>
      <c r="G16" s="11" t="s">
        <v>394</v>
      </c>
      <c r="H16" s="11">
        <v>4772876.67</v>
      </c>
      <c r="I16" s="11">
        <v>46419858.48</v>
      </c>
      <c r="J16" s="11">
        <v>67903767.49</v>
      </c>
      <c r="K16" s="11">
        <v>114323625.97</v>
      </c>
    </row>
    <row r="17" spans="1:11" ht="12" customHeight="1">
      <c r="A17" s="2" t="str">
        <f>"Aug "&amp;RIGHT(A6,4)</f>
        <v>Aug 2012</v>
      </c>
      <c r="B17" s="11">
        <v>360812190.42</v>
      </c>
      <c r="C17" s="11">
        <v>38065921.3</v>
      </c>
      <c r="D17" s="11">
        <v>398878111.72</v>
      </c>
      <c r="E17" s="11">
        <v>58682819.01</v>
      </c>
      <c r="F17" s="11">
        <v>3144820.26</v>
      </c>
      <c r="G17" s="11" t="s">
        <v>394</v>
      </c>
      <c r="H17" s="11">
        <v>61827639.27</v>
      </c>
      <c r="I17" s="11">
        <v>460705750.99</v>
      </c>
      <c r="J17" s="11">
        <v>145695822.285</v>
      </c>
      <c r="K17" s="11">
        <v>606401573.275</v>
      </c>
    </row>
    <row r="18" spans="1:11" ht="12" customHeight="1">
      <c r="A18" s="2" t="str">
        <f>"Sep "&amp;RIGHT(A6,4)</f>
        <v>Sep 2012</v>
      </c>
      <c r="B18" s="11">
        <v>868184575.56</v>
      </c>
      <c r="C18" s="11">
        <v>101952379.99</v>
      </c>
      <c r="D18" s="11">
        <v>970136955.55</v>
      </c>
      <c r="E18" s="11">
        <v>146972828.32</v>
      </c>
      <c r="F18" s="11">
        <v>7189905.2</v>
      </c>
      <c r="G18" s="11" t="s">
        <v>394</v>
      </c>
      <c r="H18" s="11">
        <v>154162733.52</v>
      </c>
      <c r="I18" s="11">
        <v>1124299689.07</v>
      </c>
      <c r="J18" s="11">
        <v>143371200.8375</v>
      </c>
      <c r="K18" s="11">
        <v>1267670889.9075</v>
      </c>
    </row>
    <row r="19" spans="1:11" ht="12" customHeight="1">
      <c r="A19" s="12" t="s">
        <v>58</v>
      </c>
      <c r="B19" s="13">
        <v>8014653962.94</v>
      </c>
      <c r="C19" s="13">
        <v>956528655.35</v>
      </c>
      <c r="D19" s="13">
        <v>8971182618.29</v>
      </c>
      <c r="E19" s="13">
        <v>1366417755.28</v>
      </c>
      <c r="F19" s="13">
        <v>66748654.16</v>
      </c>
      <c r="G19" s="13" t="s">
        <v>394</v>
      </c>
      <c r="H19" s="13">
        <v>1433166409.44</v>
      </c>
      <c r="I19" s="13">
        <v>10404349027.73</v>
      </c>
      <c r="J19" s="13">
        <v>1157563840.2125</v>
      </c>
      <c r="K19" s="13">
        <v>11561912867.9425</v>
      </c>
    </row>
    <row r="20" spans="1:11" ht="12" customHeight="1">
      <c r="A20" s="14" t="s">
        <v>395</v>
      </c>
      <c r="B20" s="15">
        <v>874391069.94</v>
      </c>
      <c r="C20" s="15">
        <v>107883186.26</v>
      </c>
      <c r="D20" s="15">
        <v>982274256.2</v>
      </c>
      <c r="E20" s="15">
        <v>152474138.97</v>
      </c>
      <c r="F20" s="15">
        <v>7445755.32</v>
      </c>
      <c r="G20" s="15" t="s">
        <v>394</v>
      </c>
      <c r="H20" s="15">
        <v>159919894.29</v>
      </c>
      <c r="I20" s="15">
        <v>1142194150.49</v>
      </c>
      <c r="J20" s="15">
        <v>168706185.9025</v>
      </c>
      <c r="K20" s="15">
        <v>1310900336.3925</v>
      </c>
    </row>
    <row r="21" ht="12" customHeight="1">
      <c r="A21" s="3" t="str">
        <f>"FY "&amp;RIGHT(A6,4)+1</f>
        <v>FY 2013</v>
      </c>
    </row>
    <row r="22" spans="1:11" ht="12" customHeight="1">
      <c r="A22" s="2" t="str">
        <f>"Oct "&amp;RIGHT(A6,4)</f>
        <v>Oct 2012</v>
      </c>
      <c r="B22" s="11">
        <v>972886247.75</v>
      </c>
      <c r="C22" s="11">
        <v>117337284.59</v>
      </c>
      <c r="D22" s="11">
        <v>1090223532.34</v>
      </c>
      <c r="E22" s="11">
        <v>164996149.08</v>
      </c>
      <c r="F22" s="11">
        <v>8054528.96</v>
      </c>
      <c r="G22" s="11">
        <v>3934902.12</v>
      </c>
      <c r="H22" s="11">
        <v>176985580.16</v>
      </c>
      <c r="I22" s="11">
        <v>1267209112.5</v>
      </c>
      <c r="J22" s="11">
        <v>151601320.9075</v>
      </c>
      <c r="K22" s="11">
        <v>1418810433.4075</v>
      </c>
    </row>
    <row r="23" spans="1:11" ht="12" customHeight="1">
      <c r="A23" s="2" t="str">
        <f>"Nov "&amp;RIGHT(A6,4)</f>
        <v>Nov 2012</v>
      </c>
      <c r="B23" s="11" t="s">
        <v>394</v>
      </c>
      <c r="C23" s="11" t="s">
        <v>394</v>
      </c>
      <c r="D23" s="11" t="s">
        <v>394</v>
      </c>
      <c r="E23" s="11" t="s">
        <v>394</v>
      </c>
      <c r="F23" s="11" t="s">
        <v>394</v>
      </c>
      <c r="G23" s="11" t="s">
        <v>394</v>
      </c>
      <c r="H23" s="11" t="s">
        <v>394</v>
      </c>
      <c r="I23" s="11" t="s">
        <v>394</v>
      </c>
      <c r="J23" s="11" t="s">
        <v>394</v>
      </c>
      <c r="K23" s="11" t="s">
        <v>394</v>
      </c>
    </row>
    <row r="24" spans="1:11" ht="12" customHeight="1">
      <c r="A24" s="2" t="str">
        <f>"Dec "&amp;RIGHT(A6,4)</f>
        <v>Dec 2012</v>
      </c>
      <c r="B24" s="11" t="s">
        <v>394</v>
      </c>
      <c r="C24" s="11" t="s">
        <v>394</v>
      </c>
      <c r="D24" s="11" t="s">
        <v>394</v>
      </c>
      <c r="E24" s="11" t="s">
        <v>394</v>
      </c>
      <c r="F24" s="11" t="s">
        <v>394</v>
      </c>
      <c r="G24" s="11" t="s">
        <v>394</v>
      </c>
      <c r="H24" s="11" t="s">
        <v>394</v>
      </c>
      <c r="I24" s="11" t="s">
        <v>394</v>
      </c>
      <c r="J24" s="11" t="s">
        <v>394</v>
      </c>
      <c r="K24" s="11" t="s">
        <v>394</v>
      </c>
    </row>
    <row r="25" spans="1:11" ht="12" customHeight="1">
      <c r="A25" s="2" t="str">
        <f>"Jan "&amp;RIGHT(A6,4)+1</f>
        <v>Jan 2013</v>
      </c>
      <c r="B25" s="11" t="s">
        <v>394</v>
      </c>
      <c r="C25" s="11" t="s">
        <v>394</v>
      </c>
      <c r="D25" s="11" t="s">
        <v>394</v>
      </c>
      <c r="E25" s="11" t="s">
        <v>394</v>
      </c>
      <c r="F25" s="11" t="s">
        <v>394</v>
      </c>
      <c r="G25" s="11" t="s">
        <v>394</v>
      </c>
      <c r="H25" s="11" t="s">
        <v>394</v>
      </c>
      <c r="I25" s="11" t="s">
        <v>394</v>
      </c>
      <c r="J25" s="11" t="s">
        <v>394</v>
      </c>
      <c r="K25" s="11" t="s">
        <v>394</v>
      </c>
    </row>
    <row r="26" spans="1:11" ht="12" customHeight="1">
      <c r="A26" s="2" t="str">
        <f>"Feb "&amp;RIGHT(A6,4)+1</f>
        <v>Feb 2013</v>
      </c>
      <c r="B26" s="11" t="s">
        <v>394</v>
      </c>
      <c r="C26" s="11" t="s">
        <v>394</v>
      </c>
      <c r="D26" s="11" t="s">
        <v>394</v>
      </c>
      <c r="E26" s="11" t="s">
        <v>394</v>
      </c>
      <c r="F26" s="11" t="s">
        <v>394</v>
      </c>
      <c r="G26" s="11" t="s">
        <v>394</v>
      </c>
      <c r="H26" s="11" t="s">
        <v>394</v>
      </c>
      <c r="I26" s="11" t="s">
        <v>394</v>
      </c>
      <c r="J26" s="11" t="s">
        <v>394</v>
      </c>
      <c r="K26" s="11" t="s">
        <v>394</v>
      </c>
    </row>
    <row r="27" spans="1:11" ht="12" customHeight="1">
      <c r="A27" s="2" t="str">
        <f>"Mar "&amp;RIGHT(A6,4)+1</f>
        <v>Mar 2013</v>
      </c>
      <c r="B27" s="11" t="s">
        <v>394</v>
      </c>
      <c r="C27" s="11" t="s">
        <v>394</v>
      </c>
      <c r="D27" s="11" t="s">
        <v>394</v>
      </c>
      <c r="E27" s="11" t="s">
        <v>394</v>
      </c>
      <c r="F27" s="11" t="s">
        <v>394</v>
      </c>
      <c r="G27" s="11" t="s">
        <v>394</v>
      </c>
      <c r="H27" s="11" t="s">
        <v>394</v>
      </c>
      <c r="I27" s="11" t="s">
        <v>394</v>
      </c>
      <c r="J27" s="11" t="s">
        <v>394</v>
      </c>
      <c r="K27" s="11" t="s">
        <v>394</v>
      </c>
    </row>
    <row r="28" spans="1:11" ht="12" customHeight="1">
      <c r="A28" s="2" t="str">
        <f>"Apr "&amp;RIGHT(A6,4)+1</f>
        <v>Apr 2013</v>
      </c>
      <c r="B28" s="11" t="s">
        <v>394</v>
      </c>
      <c r="C28" s="11" t="s">
        <v>394</v>
      </c>
      <c r="D28" s="11" t="s">
        <v>394</v>
      </c>
      <c r="E28" s="11" t="s">
        <v>394</v>
      </c>
      <c r="F28" s="11" t="s">
        <v>394</v>
      </c>
      <c r="G28" s="11" t="s">
        <v>394</v>
      </c>
      <c r="H28" s="11" t="s">
        <v>394</v>
      </c>
      <c r="I28" s="11" t="s">
        <v>394</v>
      </c>
      <c r="J28" s="11" t="s">
        <v>394</v>
      </c>
      <c r="K28" s="11" t="s">
        <v>394</v>
      </c>
    </row>
    <row r="29" spans="1:11" ht="12" customHeight="1">
      <c r="A29" s="2" t="str">
        <f>"May "&amp;RIGHT(A6,4)+1</f>
        <v>May 2013</v>
      </c>
      <c r="B29" s="11" t="s">
        <v>394</v>
      </c>
      <c r="C29" s="11" t="s">
        <v>394</v>
      </c>
      <c r="D29" s="11" t="s">
        <v>394</v>
      </c>
      <c r="E29" s="11" t="s">
        <v>394</v>
      </c>
      <c r="F29" s="11" t="s">
        <v>394</v>
      </c>
      <c r="G29" s="11" t="s">
        <v>394</v>
      </c>
      <c r="H29" s="11" t="s">
        <v>394</v>
      </c>
      <c r="I29" s="11" t="s">
        <v>394</v>
      </c>
      <c r="J29" s="11" t="s">
        <v>394</v>
      </c>
      <c r="K29" s="11" t="s">
        <v>394</v>
      </c>
    </row>
    <row r="30" spans="1:11" ht="12" customHeight="1">
      <c r="A30" s="2" t="str">
        <f>"Jun "&amp;RIGHT(A6,4)+1</f>
        <v>Jun 2013</v>
      </c>
      <c r="B30" s="11" t="s">
        <v>394</v>
      </c>
      <c r="C30" s="11" t="s">
        <v>394</v>
      </c>
      <c r="D30" s="11" t="s">
        <v>394</v>
      </c>
      <c r="E30" s="11" t="s">
        <v>394</v>
      </c>
      <c r="F30" s="11" t="s">
        <v>394</v>
      </c>
      <c r="G30" s="11" t="s">
        <v>394</v>
      </c>
      <c r="H30" s="11" t="s">
        <v>394</v>
      </c>
      <c r="I30" s="11" t="s">
        <v>394</v>
      </c>
      <c r="J30" s="11" t="s">
        <v>394</v>
      </c>
      <c r="K30" s="11" t="s">
        <v>394</v>
      </c>
    </row>
    <row r="31" spans="1:11" ht="12" customHeight="1">
      <c r="A31" s="2" t="str">
        <f>"Jul "&amp;RIGHT(A6,4)+1</f>
        <v>Jul 2013</v>
      </c>
      <c r="B31" s="11" t="s">
        <v>394</v>
      </c>
      <c r="C31" s="11" t="s">
        <v>394</v>
      </c>
      <c r="D31" s="11" t="s">
        <v>394</v>
      </c>
      <c r="E31" s="11" t="s">
        <v>394</v>
      </c>
      <c r="F31" s="11" t="s">
        <v>394</v>
      </c>
      <c r="G31" s="11" t="s">
        <v>394</v>
      </c>
      <c r="H31" s="11" t="s">
        <v>394</v>
      </c>
      <c r="I31" s="11" t="s">
        <v>394</v>
      </c>
      <c r="J31" s="11" t="s">
        <v>394</v>
      </c>
      <c r="K31" s="11" t="s">
        <v>394</v>
      </c>
    </row>
    <row r="32" spans="1:11" ht="12" customHeight="1">
      <c r="A32" s="2" t="str">
        <f>"Aug "&amp;RIGHT(A6,4)+1</f>
        <v>Aug 2013</v>
      </c>
      <c r="B32" s="11" t="s">
        <v>394</v>
      </c>
      <c r="C32" s="11" t="s">
        <v>394</v>
      </c>
      <c r="D32" s="11" t="s">
        <v>394</v>
      </c>
      <c r="E32" s="11" t="s">
        <v>394</v>
      </c>
      <c r="F32" s="11" t="s">
        <v>394</v>
      </c>
      <c r="G32" s="11" t="s">
        <v>394</v>
      </c>
      <c r="H32" s="11" t="s">
        <v>394</v>
      </c>
      <c r="I32" s="11" t="s">
        <v>394</v>
      </c>
      <c r="J32" s="11" t="s">
        <v>394</v>
      </c>
      <c r="K32" s="11" t="s">
        <v>394</v>
      </c>
    </row>
    <row r="33" spans="1:11" ht="12" customHeight="1">
      <c r="A33" s="2" t="str">
        <f>"Sep "&amp;RIGHT(A6,4)+1</f>
        <v>Sep 2013</v>
      </c>
      <c r="B33" s="11" t="s">
        <v>394</v>
      </c>
      <c r="C33" s="11" t="s">
        <v>394</v>
      </c>
      <c r="D33" s="11" t="s">
        <v>394</v>
      </c>
      <c r="E33" s="11" t="s">
        <v>394</v>
      </c>
      <c r="F33" s="11" t="s">
        <v>394</v>
      </c>
      <c r="G33" s="11" t="s">
        <v>394</v>
      </c>
      <c r="H33" s="11" t="s">
        <v>394</v>
      </c>
      <c r="I33" s="11" t="s">
        <v>394</v>
      </c>
      <c r="J33" s="11" t="s">
        <v>394</v>
      </c>
      <c r="K33" s="11" t="s">
        <v>394</v>
      </c>
    </row>
    <row r="34" spans="1:11" ht="12" customHeight="1">
      <c r="A34" s="12" t="s">
        <v>58</v>
      </c>
      <c r="B34" s="13">
        <v>972886247.75</v>
      </c>
      <c r="C34" s="13">
        <v>117337284.59</v>
      </c>
      <c r="D34" s="13">
        <v>1090223532.34</v>
      </c>
      <c r="E34" s="13">
        <v>164996149.08</v>
      </c>
      <c r="F34" s="13">
        <v>8054528.96</v>
      </c>
      <c r="G34" s="13">
        <v>3934902.12</v>
      </c>
      <c r="H34" s="13">
        <v>176985580.16</v>
      </c>
      <c r="I34" s="13">
        <v>1267209112.5</v>
      </c>
      <c r="J34" s="13">
        <v>151601320.9075</v>
      </c>
      <c r="K34" s="13">
        <v>1418810433.4075</v>
      </c>
    </row>
    <row r="35" spans="1:11" ht="12" customHeight="1">
      <c r="A35" s="14" t="str">
        <f>"Total "&amp;MID(A20,7,LEN(A20)-13)&amp;" Months"</f>
        <v>Total 1 Months</v>
      </c>
      <c r="B35" s="15">
        <v>972886247.75</v>
      </c>
      <c r="C35" s="15">
        <v>117337284.59</v>
      </c>
      <c r="D35" s="15">
        <v>1090223532.34</v>
      </c>
      <c r="E35" s="15">
        <v>164996149.08</v>
      </c>
      <c r="F35" s="15">
        <v>8054528.96</v>
      </c>
      <c r="G35" s="15">
        <v>3934902.12</v>
      </c>
      <c r="H35" s="15">
        <v>176985580.16</v>
      </c>
      <c r="I35" s="15">
        <v>1267209112.5</v>
      </c>
      <c r="J35" s="15">
        <v>151601320.9075</v>
      </c>
      <c r="K35" s="15">
        <v>1418810433.4075</v>
      </c>
    </row>
    <row r="36" spans="1:11" ht="12" customHeight="1">
      <c r="A36" s="33"/>
      <c r="B36" s="33"/>
      <c r="C36" s="33"/>
      <c r="D36" s="33"/>
      <c r="E36" s="33"/>
      <c r="F36" s="33"/>
      <c r="G36" s="33"/>
      <c r="H36" s="33"/>
      <c r="I36" s="33"/>
      <c r="J36" s="33"/>
      <c r="K36" s="33"/>
    </row>
    <row r="37" spans="1:11" ht="69.75" customHeight="1">
      <c r="A37" s="51" t="s">
        <v>386</v>
      </c>
      <c r="B37" s="51"/>
      <c r="C37" s="51"/>
      <c r="D37" s="51"/>
      <c r="E37" s="51"/>
      <c r="F37" s="51"/>
      <c r="G37" s="51"/>
      <c r="H37" s="51"/>
      <c r="I37" s="51"/>
      <c r="J37" s="51"/>
      <c r="K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I3:I4"/>
    <mergeCell ref="J3:J4"/>
    <mergeCell ref="K3:K4"/>
    <mergeCell ref="B5:K5"/>
    <mergeCell ref="A36:K36"/>
    <mergeCell ref="A37:K37"/>
    <mergeCell ref="A1:J1"/>
    <mergeCell ref="A2:J2"/>
    <mergeCell ref="A3:A4"/>
    <mergeCell ref="B3:D3"/>
    <mergeCell ref="E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1" t="s">
        <v>391</v>
      </c>
      <c r="B1" s="41"/>
      <c r="C1" s="41"/>
      <c r="D1" s="41"/>
      <c r="E1" s="41"/>
      <c r="F1" s="41"/>
      <c r="G1" s="41"/>
      <c r="H1" s="41"/>
      <c r="I1" s="2" t="s">
        <v>392</v>
      </c>
    </row>
    <row r="2" spans="1:9" ht="12" customHeight="1">
      <c r="A2" s="43" t="s">
        <v>93</v>
      </c>
      <c r="B2" s="43"/>
      <c r="C2" s="43"/>
      <c r="D2" s="43"/>
      <c r="E2" s="43"/>
      <c r="F2" s="43"/>
      <c r="G2" s="43"/>
      <c r="H2" s="43"/>
      <c r="I2" s="1"/>
    </row>
    <row r="3" spans="1:9" ht="24" customHeight="1">
      <c r="A3" s="45" t="s">
        <v>53</v>
      </c>
      <c r="B3" s="47" t="s">
        <v>210</v>
      </c>
      <c r="C3" s="53"/>
      <c r="D3" s="53"/>
      <c r="E3" s="48"/>
      <c r="F3" s="47" t="s">
        <v>94</v>
      </c>
      <c r="G3" s="53"/>
      <c r="H3" s="53"/>
      <c r="I3" s="53"/>
    </row>
    <row r="4" spans="1:9" ht="24" customHeight="1">
      <c r="A4" s="46"/>
      <c r="B4" s="10" t="s">
        <v>82</v>
      </c>
      <c r="C4" s="10" t="s">
        <v>83</v>
      </c>
      <c r="D4" s="10" t="s">
        <v>84</v>
      </c>
      <c r="E4" s="10" t="s">
        <v>58</v>
      </c>
      <c r="F4" s="10" t="s">
        <v>82</v>
      </c>
      <c r="G4" s="10" t="s">
        <v>83</v>
      </c>
      <c r="H4" s="10" t="s">
        <v>84</v>
      </c>
      <c r="I4" s="9" t="s">
        <v>58</v>
      </c>
    </row>
    <row r="5" spans="1:9" ht="12" customHeight="1">
      <c r="A5" s="1"/>
      <c r="B5" s="33" t="str">
        <f>REPT("-",90)&amp;" Number "&amp;REPT("-",90)</f>
        <v>------------------------------------------------------------------------------------------ Number ------------------------------------------------------------------------------------------</v>
      </c>
      <c r="C5" s="33"/>
      <c r="D5" s="33"/>
      <c r="E5" s="33"/>
      <c r="F5" s="33"/>
      <c r="G5" s="33"/>
      <c r="H5" s="33"/>
      <c r="I5" s="33"/>
    </row>
    <row r="6" ht="12" customHeight="1">
      <c r="A6" s="3" t="s">
        <v>393</v>
      </c>
    </row>
    <row r="7" spans="1:9" ht="12" customHeight="1">
      <c r="A7" s="2" t="str">
        <f>"Oct "&amp;RIGHT(A6,4)-1</f>
        <v>Oct 2011</v>
      </c>
      <c r="B7" s="11">
        <v>9662008.5698</v>
      </c>
      <c r="C7" s="11">
        <v>1046063.121</v>
      </c>
      <c r="D7" s="11">
        <v>2150226.0438</v>
      </c>
      <c r="E7" s="11">
        <v>12858297.7346</v>
      </c>
      <c r="F7" s="11">
        <v>176726556</v>
      </c>
      <c r="G7" s="11">
        <v>19133406</v>
      </c>
      <c r="H7" s="11">
        <v>39329508</v>
      </c>
      <c r="I7" s="11">
        <v>235189470</v>
      </c>
    </row>
    <row r="8" spans="1:9" ht="12" customHeight="1">
      <c r="A8" s="2" t="str">
        <f>"Nov "&amp;RIGHT(A6,4)-1</f>
        <v>Nov 2011</v>
      </c>
      <c r="B8" s="11">
        <v>9922004.1098</v>
      </c>
      <c r="C8" s="11">
        <v>1082313.534</v>
      </c>
      <c r="D8" s="11">
        <v>2130922.9173</v>
      </c>
      <c r="E8" s="11">
        <v>13135240.5611</v>
      </c>
      <c r="F8" s="11">
        <v>165965560</v>
      </c>
      <c r="G8" s="11">
        <v>18103880</v>
      </c>
      <c r="H8" s="11">
        <v>35643990</v>
      </c>
      <c r="I8" s="11">
        <v>219713430</v>
      </c>
    </row>
    <row r="9" spans="1:9" ht="12" customHeight="1">
      <c r="A9" s="2" t="str">
        <f>"Dec "&amp;RIGHT(A6,4)-1</f>
        <v>Dec 2011</v>
      </c>
      <c r="B9" s="11">
        <v>9590523.0382</v>
      </c>
      <c r="C9" s="11">
        <v>1039404.3688</v>
      </c>
      <c r="D9" s="11">
        <v>2028671.2988</v>
      </c>
      <c r="E9" s="11">
        <v>12658598.7058</v>
      </c>
      <c r="F9" s="11">
        <v>125684734</v>
      </c>
      <c r="G9" s="11">
        <v>13621495</v>
      </c>
      <c r="H9" s="11">
        <v>26585934</v>
      </c>
      <c r="I9" s="11">
        <v>165892163</v>
      </c>
    </row>
    <row r="10" spans="1:9" ht="12" customHeight="1">
      <c r="A10" s="2" t="str">
        <f>"Jan "&amp;RIGHT(A6,4)</f>
        <v>Jan 2012</v>
      </c>
      <c r="B10" s="11">
        <v>9573131.3273</v>
      </c>
      <c r="C10" s="11">
        <v>1036748.8744</v>
      </c>
      <c r="D10" s="11">
        <v>1987704.4803</v>
      </c>
      <c r="E10" s="11">
        <v>12597584.682</v>
      </c>
      <c r="F10" s="11">
        <v>168354937</v>
      </c>
      <c r="G10" s="11">
        <v>18232466</v>
      </c>
      <c r="H10" s="11">
        <v>34956155</v>
      </c>
      <c r="I10" s="11">
        <v>221543558</v>
      </c>
    </row>
    <row r="11" spans="1:9" ht="12" customHeight="1">
      <c r="A11" s="2" t="str">
        <f>"Feb "&amp;RIGHT(A6,4)</f>
        <v>Feb 2012</v>
      </c>
      <c r="B11" s="11">
        <v>9832410.4964</v>
      </c>
      <c r="C11" s="11">
        <v>1056933.0788</v>
      </c>
      <c r="D11" s="11">
        <v>2020039.3807</v>
      </c>
      <c r="E11" s="11">
        <v>12909382.9558</v>
      </c>
      <c r="F11" s="11">
        <v>177073408</v>
      </c>
      <c r="G11" s="11">
        <v>19034472</v>
      </c>
      <c r="H11" s="11">
        <v>36379203</v>
      </c>
      <c r="I11" s="11">
        <v>232487083</v>
      </c>
    </row>
    <row r="12" spans="1:9" ht="12" customHeight="1">
      <c r="A12" s="2" t="str">
        <f>"Mar "&amp;RIGHT(A6,4)</f>
        <v>Mar 2012</v>
      </c>
      <c r="B12" s="11">
        <v>9810678.232</v>
      </c>
      <c r="C12" s="11">
        <v>1057219.3896</v>
      </c>
      <c r="D12" s="11">
        <v>2059441.1053</v>
      </c>
      <c r="E12" s="11">
        <v>12927338.727</v>
      </c>
      <c r="F12" s="11">
        <v>179228515</v>
      </c>
      <c r="G12" s="11">
        <v>19314043</v>
      </c>
      <c r="H12" s="11">
        <v>37623349</v>
      </c>
      <c r="I12" s="11">
        <v>236165907</v>
      </c>
    </row>
    <row r="13" spans="1:9" ht="12" customHeight="1">
      <c r="A13" s="2" t="str">
        <f>"Apr "&amp;RIGHT(A6,4)</f>
        <v>Apr 2012</v>
      </c>
      <c r="B13" s="11">
        <v>9904701.6063</v>
      </c>
      <c r="C13" s="11">
        <v>1054869.1253</v>
      </c>
      <c r="D13" s="11">
        <v>2055131.5338</v>
      </c>
      <c r="E13" s="11">
        <v>13014702.2654</v>
      </c>
      <c r="F13" s="11">
        <v>162505822</v>
      </c>
      <c r="G13" s="11">
        <v>17307172</v>
      </c>
      <c r="H13" s="11">
        <v>33718415</v>
      </c>
      <c r="I13" s="11">
        <v>213531409</v>
      </c>
    </row>
    <row r="14" spans="1:9" ht="12" customHeight="1">
      <c r="A14" s="2" t="str">
        <f>"May "&amp;RIGHT(A6,4)</f>
        <v>May 2012</v>
      </c>
      <c r="B14" s="11">
        <v>9841299.1555</v>
      </c>
      <c r="C14" s="11">
        <v>1031936.4243</v>
      </c>
      <c r="D14" s="11">
        <v>1938516.308</v>
      </c>
      <c r="E14" s="11">
        <v>12811751.8879</v>
      </c>
      <c r="F14" s="11">
        <v>185061411</v>
      </c>
      <c r="G14" s="11">
        <v>19405122</v>
      </c>
      <c r="H14" s="11">
        <v>36452968</v>
      </c>
      <c r="I14" s="11">
        <v>240919501</v>
      </c>
    </row>
    <row r="15" spans="1:9" ht="12" customHeight="1">
      <c r="A15" s="2" t="str">
        <f>"Jun "&amp;RIGHT(A6,4)</f>
        <v>Jun 2012</v>
      </c>
      <c r="B15" s="11">
        <v>4127669.0108</v>
      </c>
      <c r="C15" s="11">
        <v>355637.6609</v>
      </c>
      <c r="D15" s="11">
        <v>618919.8658</v>
      </c>
      <c r="E15" s="11">
        <v>5102226.5375</v>
      </c>
      <c r="F15" s="11">
        <v>41092037</v>
      </c>
      <c r="G15" s="11">
        <v>3540467</v>
      </c>
      <c r="H15" s="11">
        <v>6161511</v>
      </c>
      <c r="I15" s="11">
        <v>50794015</v>
      </c>
    </row>
    <row r="16" spans="1:9" ht="12" customHeight="1">
      <c r="A16" s="2" t="str">
        <f>"Jul "&amp;RIGHT(A6,4)</f>
        <v>Jul 2012</v>
      </c>
      <c r="B16" s="11">
        <v>544486.4415</v>
      </c>
      <c r="C16" s="11">
        <v>14810.4788</v>
      </c>
      <c r="D16" s="11">
        <v>32320.1238</v>
      </c>
      <c r="E16" s="11">
        <v>591617.0441</v>
      </c>
      <c r="F16" s="11">
        <v>9296447</v>
      </c>
      <c r="G16" s="11">
        <v>252871</v>
      </c>
      <c r="H16" s="11">
        <v>551827</v>
      </c>
      <c r="I16" s="11">
        <v>10101145</v>
      </c>
    </row>
    <row r="17" spans="1:9" ht="12" customHeight="1">
      <c r="A17" s="2" t="str">
        <f>"Aug "&amp;RIGHT(A6,4)</f>
        <v>Aug 2012</v>
      </c>
      <c r="B17" s="11">
        <v>6090256.8492</v>
      </c>
      <c r="C17" s="11">
        <v>547662.8281</v>
      </c>
      <c r="D17" s="11">
        <v>1273380.2146</v>
      </c>
      <c r="E17" s="11">
        <v>7911299.8919</v>
      </c>
      <c r="F17" s="11">
        <v>70303571</v>
      </c>
      <c r="G17" s="11">
        <v>6322008</v>
      </c>
      <c r="H17" s="11">
        <v>14699409</v>
      </c>
      <c r="I17" s="11">
        <v>91324988</v>
      </c>
    </row>
    <row r="18" spans="1:9" ht="12" customHeight="1">
      <c r="A18" s="2" t="str">
        <f>"Sep "&amp;RIGHT(A6,4)</f>
        <v>Sep 2012</v>
      </c>
      <c r="B18" s="11">
        <v>9679288.3871</v>
      </c>
      <c r="C18" s="11">
        <v>982014.8873</v>
      </c>
      <c r="D18" s="11">
        <v>2023359.0771</v>
      </c>
      <c r="E18" s="11">
        <v>12684662.3515</v>
      </c>
      <c r="F18" s="11">
        <v>171307146</v>
      </c>
      <c r="G18" s="11">
        <v>17380014</v>
      </c>
      <c r="H18" s="11">
        <v>35810057</v>
      </c>
      <c r="I18" s="11">
        <v>224497217</v>
      </c>
    </row>
    <row r="19" spans="1:9" ht="12" customHeight="1">
      <c r="A19" s="12" t="s">
        <v>58</v>
      </c>
      <c r="B19" s="13">
        <v>9757338.3247</v>
      </c>
      <c r="C19" s="13">
        <v>1043055.8671</v>
      </c>
      <c r="D19" s="13">
        <v>2043779.1272</v>
      </c>
      <c r="E19" s="13">
        <v>12844173.319</v>
      </c>
      <c r="F19" s="13">
        <v>1632600144</v>
      </c>
      <c r="G19" s="13">
        <v>171647416</v>
      </c>
      <c r="H19" s="13">
        <v>337912326</v>
      </c>
      <c r="I19" s="13">
        <v>2142159886</v>
      </c>
    </row>
    <row r="20" spans="1:9" ht="12" customHeight="1">
      <c r="A20" s="14" t="s">
        <v>395</v>
      </c>
      <c r="B20" s="15">
        <v>9662008.5698</v>
      </c>
      <c r="C20" s="15">
        <v>1046063.121</v>
      </c>
      <c r="D20" s="15">
        <v>2150226.0438</v>
      </c>
      <c r="E20" s="15">
        <v>12858297.7346</v>
      </c>
      <c r="F20" s="15">
        <v>176726556</v>
      </c>
      <c r="G20" s="15">
        <v>19133406</v>
      </c>
      <c r="H20" s="15">
        <v>39329508</v>
      </c>
      <c r="I20" s="15">
        <v>235189470</v>
      </c>
    </row>
    <row r="21" ht="12" customHeight="1">
      <c r="A21" s="3" t="str">
        <f>"FY "&amp;RIGHT(A6,4)+1</f>
        <v>FY 2013</v>
      </c>
    </row>
    <row r="22" spans="1:9" ht="12" customHeight="1">
      <c r="A22" s="2" t="str">
        <f>"Oct "&amp;RIGHT(A6,4)</f>
        <v>Oct 2012</v>
      </c>
      <c r="B22" s="11">
        <v>9997746.986</v>
      </c>
      <c r="C22" s="11">
        <v>1059060.679</v>
      </c>
      <c r="D22" s="11">
        <v>2155316.3912</v>
      </c>
      <c r="E22" s="11">
        <v>13212124.0561</v>
      </c>
      <c r="F22" s="11">
        <v>196304021</v>
      </c>
      <c r="G22" s="11">
        <v>20794472</v>
      </c>
      <c r="H22" s="11">
        <v>42319262</v>
      </c>
      <c r="I22" s="11">
        <v>259417755</v>
      </c>
    </row>
    <row r="23" spans="1:9" ht="12" customHeight="1">
      <c r="A23" s="2" t="str">
        <f>"Nov "&amp;RIGHT(A6,4)</f>
        <v>Nov 2012</v>
      </c>
      <c r="B23" s="11" t="s">
        <v>394</v>
      </c>
      <c r="C23" s="11" t="s">
        <v>394</v>
      </c>
      <c r="D23" s="11" t="s">
        <v>394</v>
      </c>
      <c r="E23" s="11" t="s">
        <v>394</v>
      </c>
      <c r="F23" s="11" t="s">
        <v>394</v>
      </c>
      <c r="G23" s="11" t="s">
        <v>394</v>
      </c>
      <c r="H23" s="11" t="s">
        <v>394</v>
      </c>
      <c r="I23" s="11" t="s">
        <v>394</v>
      </c>
    </row>
    <row r="24" spans="1:9" ht="12" customHeight="1">
      <c r="A24" s="2" t="str">
        <f>"Dec "&amp;RIGHT(A6,4)</f>
        <v>Dec 2012</v>
      </c>
      <c r="B24" s="11" t="s">
        <v>394</v>
      </c>
      <c r="C24" s="11" t="s">
        <v>394</v>
      </c>
      <c r="D24" s="11" t="s">
        <v>394</v>
      </c>
      <c r="E24" s="11" t="s">
        <v>394</v>
      </c>
      <c r="F24" s="11" t="s">
        <v>394</v>
      </c>
      <c r="G24" s="11" t="s">
        <v>394</v>
      </c>
      <c r="H24" s="11" t="s">
        <v>394</v>
      </c>
      <c r="I24" s="11" t="s">
        <v>394</v>
      </c>
    </row>
    <row r="25" spans="1:9" ht="12" customHeight="1">
      <c r="A25" s="2" t="str">
        <f>"Jan "&amp;RIGHT(A6,4)+1</f>
        <v>Jan 2013</v>
      </c>
      <c r="B25" s="11" t="s">
        <v>394</v>
      </c>
      <c r="C25" s="11" t="s">
        <v>394</v>
      </c>
      <c r="D25" s="11" t="s">
        <v>394</v>
      </c>
      <c r="E25" s="11" t="s">
        <v>394</v>
      </c>
      <c r="F25" s="11" t="s">
        <v>394</v>
      </c>
      <c r="G25" s="11" t="s">
        <v>394</v>
      </c>
      <c r="H25" s="11" t="s">
        <v>394</v>
      </c>
      <c r="I25" s="11" t="s">
        <v>394</v>
      </c>
    </row>
    <row r="26" spans="1:9" ht="12" customHeight="1">
      <c r="A26" s="2" t="str">
        <f>"Feb "&amp;RIGHT(A6,4)+1</f>
        <v>Feb 2013</v>
      </c>
      <c r="B26" s="11" t="s">
        <v>394</v>
      </c>
      <c r="C26" s="11" t="s">
        <v>394</v>
      </c>
      <c r="D26" s="11" t="s">
        <v>394</v>
      </c>
      <c r="E26" s="11" t="s">
        <v>394</v>
      </c>
      <c r="F26" s="11" t="s">
        <v>394</v>
      </c>
      <c r="G26" s="11" t="s">
        <v>394</v>
      </c>
      <c r="H26" s="11" t="s">
        <v>394</v>
      </c>
      <c r="I26" s="11" t="s">
        <v>394</v>
      </c>
    </row>
    <row r="27" spans="1:9" ht="12" customHeight="1">
      <c r="A27" s="2" t="str">
        <f>"Mar "&amp;RIGHT(A6,4)+1</f>
        <v>Mar 2013</v>
      </c>
      <c r="B27" s="11" t="s">
        <v>394</v>
      </c>
      <c r="C27" s="11" t="s">
        <v>394</v>
      </c>
      <c r="D27" s="11" t="s">
        <v>394</v>
      </c>
      <c r="E27" s="11" t="s">
        <v>394</v>
      </c>
      <c r="F27" s="11" t="s">
        <v>394</v>
      </c>
      <c r="G27" s="11" t="s">
        <v>394</v>
      </c>
      <c r="H27" s="11" t="s">
        <v>394</v>
      </c>
      <c r="I27" s="11" t="s">
        <v>394</v>
      </c>
    </row>
    <row r="28" spans="1:9" ht="12" customHeight="1">
      <c r="A28" s="2" t="str">
        <f>"Apr "&amp;RIGHT(A6,4)+1</f>
        <v>Apr 2013</v>
      </c>
      <c r="B28" s="11" t="s">
        <v>394</v>
      </c>
      <c r="C28" s="11" t="s">
        <v>394</v>
      </c>
      <c r="D28" s="11" t="s">
        <v>394</v>
      </c>
      <c r="E28" s="11" t="s">
        <v>394</v>
      </c>
      <c r="F28" s="11" t="s">
        <v>394</v>
      </c>
      <c r="G28" s="11" t="s">
        <v>394</v>
      </c>
      <c r="H28" s="11" t="s">
        <v>394</v>
      </c>
      <c r="I28" s="11" t="s">
        <v>394</v>
      </c>
    </row>
    <row r="29" spans="1:9" ht="12" customHeight="1">
      <c r="A29" s="2" t="str">
        <f>"May "&amp;RIGHT(A6,4)+1</f>
        <v>May 2013</v>
      </c>
      <c r="B29" s="11" t="s">
        <v>394</v>
      </c>
      <c r="C29" s="11" t="s">
        <v>394</v>
      </c>
      <c r="D29" s="11" t="s">
        <v>394</v>
      </c>
      <c r="E29" s="11" t="s">
        <v>394</v>
      </c>
      <c r="F29" s="11" t="s">
        <v>394</v>
      </c>
      <c r="G29" s="11" t="s">
        <v>394</v>
      </c>
      <c r="H29" s="11" t="s">
        <v>394</v>
      </c>
      <c r="I29" s="11" t="s">
        <v>394</v>
      </c>
    </row>
    <row r="30" spans="1:9" ht="12" customHeight="1">
      <c r="A30" s="2" t="str">
        <f>"Jun "&amp;RIGHT(A6,4)+1</f>
        <v>Jun 2013</v>
      </c>
      <c r="B30" s="11" t="s">
        <v>394</v>
      </c>
      <c r="C30" s="11" t="s">
        <v>394</v>
      </c>
      <c r="D30" s="11" t="s">
        <v>394</v>
      </c>
      <c r="E30" s="11" t="s">
        <v>394</v>
      </c>
      <c r="F30" s="11" t="s">
        <v>394</v>
      </c>
      <c r="G30" s="11" t="s">
        <v>394</v>
      </c>
      <c r="H30" s="11" t="s">
        <v>394</v>
      </c>
      <c r="I30" s="11" t="s">
        <v>394</v>
      </c>
    </row>
    <row r="31" spans="1:9" ht="12" customHeight="1">
      <c r="A31" s="2" t="str">
        <f>"Jul "&amp;RIGHT(A6,4)+1</f>
        <v>Jul 2013</v>
      </c>
      <c r="B31" s="11" t="s">
        <v>394</v>
      </c>
      <c r="C31" s="11" t="s">
        <v>394</v>
      </c>
      <c r="D31" s="11" t="s">
        <v>394</v>
      </c>
      <c r="E31" s="11" t="s">
        <v>394</v>
      </c>
      <c r="F31" s="11" t="s">
        <v>394</v>
      </c>
      <c r="G31" s="11" t="s">
        <v>394</v>
      </c>
      <c r="H31" s="11" t="s">
        <v>394</v>
      </c>
      <c r="I31" s="11" t="s">
        <v>394</v>
      </c>
    </row>
    <row r="32" spans="1:9" ht="12" customHeight="1">
      <c r="A32" s="2" t="str">
        <f>"Aug "&amp;RIGHT(A6,4)+1</f>
        <v>Aug 2013</v>
      </c>
      <c r="B32" s="11" t="s">
        <v>394</v>
      </c>
      <c r="C32" s="11" t="s">
        <v>394</v>
      </c>
      <c r="D32" s="11" t="s">
        <v>394</v>
      </c>
      <c r="E32" s="11" t="s">
        <v>394</v>
      </c>
      <c r="F32" s="11" t="s">
        <v>394</v>
      </c>
      <c r="G32" s="11" t="s">
        <v>394</v>
      </c>
      <c r="H32" s="11" t="s">
        <v>394</v>
      </c>
      <c r="I32" s="11" t="s">
        <v>394</v>
      </c>
    </row>
    <row r="33" spans="1:9" ht="12" customHeight="1">
      <c r="A33" s="2" t="str">
        <f>"Sep "&amp;RIGHT(A6,4)+1</f>
        <v>Sep 2013</v>
      </c>
      <c r="B33" s="11" t="s">
        <v>394</v>
      </c>
      <c r="C33" s="11" t="s">
        <v>394</v>
      </c>
      <c r="D33" s="11" t="s">
        <v>394</v>
      </c>
      <c r="E33" s="11" t="s">
        <v>394</v>
      </c>
      <c r="F33" s="11" t="s">
        <v>394</v>
      </c>
      <c r="G33" s="11" t="s">
        <v>394</v>
      </c>
      <c r="H33" s="11" t="s">
        <v>394</v>
      </c>
      <c r="I33" s="11" t="s">
        <v>394</v>
      </c>
    </row>
    <row r="34" spans="1:9" ht="12" customHeight="1">
      <c r="A34" s="12" t="s">
        <v>58</v>
      </c>
      <c r="B34" s="13">
        <v>9997746.986</v>
      </c>
      <c r="C34" s="13">
        <v>1059060.679</v>
      </c>
      <c r="D34" s="13">
        <v>2155316.3912</v>
      </c>
      <c r="E34" s="13">
        <v>13212124.0561</v>
      </c>
      <c r="F34" s="13">
        <v>196304021</v>
      </c>
      <c r="G34" s="13">
        <v>20794472</v>
      </c>
      <c r="H34" s="13">
        <v>42319262</v>
      </c>
      <c r="I34" s="13">
        <v>259417755</v>
      </c>
    </row>
    <row r="35" spans="1:9" ht="12" customHeight="1">
      <c r="A35" s="14" t="str">
        <f>"Total "&amp;MID(A20,7,LEN(A20)-13)&amp;" Months"</f>
        <v>Total 1 Months</v>
      </c>
      <c r="B35" s="15">
        <v>9997746.986</v>
      </c>
      <c r="C35" s="15">
        <v>1059060.679</v>
      </c>
      <c r="D35" s="15">
        <v>2155316.3912</v>
      </c>
      <c r="E35" s="15">
        <v>13212124.0561</v>
      </c>
      <c r="F35" s="15">
        <v>196304021</v>
      </c>
      <c r="G35" s="15">
        <v>20794472</v>
      </c>
      <c r="H35" s="15">
        <v>42319262</v>
      </c>
      <c r="I35" s="15">
        <v>259417755</v>
      </c>
    </row>
    <row r="36" spans="1:9" ht="12" customHeight="1">
      <c r="A36" s="33"/>
      <c r="B36" s="33"/>
      <c r="C36" s="33"/>
      <c r="D36" s="33"/>
      <c r="E36" s="33"/>
      <c r="F36" s="33"/>
      <c r="G36" s="33"/>
      <c r="H36" s="33"/>
      <c r="I36" s="33"/>
    </row>
    <row r="37" spans="1:9" ht="69.75" customHeight="1">
      <c r="A37" s="51" t="s">
        <v>95</v>
      </c>
      <c r="B37" s="51"/>
      <c r="C37" s="51"/>
      <c r="D37" s="51"/>
      <c r="E37" s="51"/>
      <c r="F37" s="51"/>
      <c r="G37" s="51"/>
      <c r="H37" s="51"/>
      <c r="I37" s="51"/>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tkreh</cp:lastModifiedBy>
  <cp:lastPrinted>2012-01-23T21:58:05Z</cp:lastPrinted>
  <dcterms:created xsi:type="dcterms:W3CDTF">2003-04-09T21:32:01Z</dcterms:created>
  <dcterms:modified xsi:type="dcterms:W3CDTF">2013-01-04T15:56:37Z</dcterms:modified>
  <cp:category/>
  <cp:version/>
  <cp:contentType/>
  <cp:contentStatus/>
</cp:coreProperties>
</file>