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255" windowWidth="14940" windowHeight="9150" tabRatio="817" activeTab="0"/>
  </bookViews>
  <sheets>
    <sheet name="KDALL" sheetId="1" r:id="rId1"/>
    <sheet name="ToC" sheetId="2" r:id="rId2"/>
    <sheet name="FNS-$" sheetId="3" r:id="rId3"/>
    <sheet name="SNAP-$" sheetId="4" r:id="rId4"/>
    <sheet name="Schools" sheetId="5" r:id="rId5"/>
    <sheet name="NSLP-P" sheetId="6" r:id="rId6"/>
    <sheet name="NSLP-M" sheetId="7" r:id="rId7"/>
    <sheet name="NSLP-$" sheetId="8" r:id="rId8"/>
    <sheet name="SBP-P" sheetId="9" r:id="rId9"/>
    <sheet name="SBP-M" sheetId="10" r:id="rId10"/>
    <sheet name="SBP-$" sheetId="11" r:id="rId11"/>
    <sheet name="CCCDCH-S" sheetId="12" r:id="rId12"/>
    <sheet name="CCC-C" sheetId="13" r:id="rId13"/>
    <sheet name="CCCDCH-M1" sheetId="14" r:id="rId14"/>
    <sheet name="CCCDCH-M2" sheetId="15" r:id="rId15"/>
    <sheet name="CCCDCH-M3" sheetId="16" r:id="rId16"/>
    <sheet name="CCCDCH-M4" sheetId="17" r:id="rId17"/>
    <sheet name="CCCDCH-M5" sheetId="18" r:id="rId18"/>
    <sheet name="CCCDCH-$" sheetId="19" r:id="rId19"/>
    <sheet name="ADC-M" sheetId="20" r:id="rId20"/>
    <sheet name="ADC-$" sheetId="21" r:id="rId21"/>
    <sheet name="CACFP-T" sheetId="22" r:id="rId22"/>
    <sheet name="SFSP-PM" sheetId="23" r:id="rId23"/>
    <sheet name="SFSP-$" sheetId="24" r:id="rId24"/>
    <sheet name="CN-$" sheetId="25" r:id="rId25"/>
    <sheet name="CNFNS-T$" sheetId="26" r:id="rId26"/>
    <sheet name="SMP-M" sheetId="27" r:id="rId27"/>
    <sheet name="SMP-T" sheetId="28" r:id="rId28"/>
    <sheet name="WIC" sheetId="29" r:id="rId29"/>
    <sheet name="CSFP" sheetId="30" r:id="rId30"/>
    <sheet name="FDPIR" sheetId="31" r:id="rId31"/>
    <sheet name="COM-E1" sheetId="32" r:id="rId32"/>
    <sheet name="COM-E2" sheetId="33" r:id="rId33"/>
    <sheet name="COM-ET" sheetId="34" r:id="rId34"/>
    <sheet name="COM-X1" sheetId="35" r:id="rId35"/>
    <sheet name="COM-X2" sheetId="36" r:id="rId36"/>
    <sheet name="COM-T" sheetId="37" r:id="rId37"/>
    <sheet name="USDA-$1" sheetId="38" r:id="rId38"/>
    <sheet name="USDA-$2" sheetId="39" r:id="rId39"/>
    <sheet name="USDA-$3" sheetId="40" r:id="rId40"/>
    <sheet name="ARRA-$" sheetId="41" r:id="rId41"/>
  </sheets>
  <definedNames/>
  <calcPr fullCalcOnLoad="1"/>
</workbook>
</file>

<file path=xl/sharedStrings.xml><?xml version="1.0" encoding="utf-8"?>
<sst xmlns="http://schemas.openxmlformats.org/spreadsheetml/2006/main" count="2437" uniqueCount="399">
  <si>
    <t>PROGRAM INFORMATION REPORT</t>
  </si>
  <si>
    <t>(KEYDATA)</t>
  </si>
  <si>
    <t>Program Reports, Analysis and Monitoring Branch</t>
  </si>
  <si>
    <t>Budget Division</t>
  </si>
  <si>
    <t>Financial Management</t>
  </si>
  <si>
    <t>Food and Nutrition Service</t>
  </si>
  <si>
    <t>U.S. Department of Agriculture</t>
  </si>
  <si>
    <t>Note:</t>
  </si>
  <si>
    <t>This report is based in part on preliminary data submitted by various reporting agencies.</t>
  </si>
  <si>
    <t>Users should anticipate changes in future reports as reporting agencies finalize data.</t>
  </si>
  <si>
    <t>Questions about information in this report should be addressed to the data administrator,</t>
  </si>
  <si>
    <t>Budget Division (305-2189).</t>
  </si>
  <si>
    <t>Table of Contents</t>
  </si>
  <si>
    <t>Table</t>
  </si>
  <si>
    <t>Title</t>
  </si>
  <si>
    <t>Total FNS Costs -- All Programs</t>
  </si>
  <si>
    <t>School Program Operations -- October Data</t>
  </si>
  <si>
    <t>National School Lunch Program -- Participation and Lunches Served</t>
  </si>
  <si>
    <t>National School Lunch Program -- Total Lunches Served</t>
  </si>
  <si>
    <t>National School Lunch Program -- Program Cost</t>
  </si>
  <si>
    <t>Commodity Schools</t>
  </si>
  <si>
    <t>School Breakfast Program -- Participation and Breakfasts Served</t>
  </si>
  <si>
    <t>School Breakfast Program -- Program Totals</t>
  </si>
  <si>
    <t>School Breakfast Program -- Program Costs ($)</t>
  </si>
  <si>
    <t>Child and Adult Care Food Program -- Child Care Homes and Centers</t>
  </si>
  <si>
    <t>Child and Adult Care Food Program -- Child Care Type of Centers</t>
  </si>
  <si>
    <t>Child and Adult Care Food Program -- Child Care Type of Meal Served: Homes &amp; Centers</t>
  </si>
  <si>
    <t>Child and Adult Care Food Program -- Child Care Type of Meal Served: Breakfasts &amp; Lunches</t>
  </si>
  <si>
    <t>Child and Adult Care Food Program -- Child Care Type of Meal Served: Suppers &amp; Snacks</t>
  </si>
  <si>
    <t>Child and Adult Care Food Program -- Child Care Type of Meal Served: Totals</t>
  </si>
  <si>
    <t>Child and Adult Care Food Program -- Child Care Type of Meal Payment</t>
  </si>
  <si>
    <t>Child and Adult Care Food Program -- Child Care Program Cost</t>
  </si>
  <si>
    <t>Child and Adult Care Food Program -- Adult Care Total Meals Served</t>
  </si>
  <si>
    <t>Child and Adult Care Food Program -- Adult Care Participation and Cost</t>
  </si>
  <si>
    <t>Child and Adult Care Food Program (Summary)</t>
  </si>
  <si>
    <t>Summer Food Service Program -- Type of Meal Served</t>
  </si>
  <si>
    <t>Summer Food Service Program -- Program Cost</t>
  </si>
  <si>
    <t>Child Nutrition Programs -- Cash Payments</t>
  </si>
  <si>
    <t>Child Nutrition Programs -- Total FNS Cost</t>
  </si>
  <si>
    <t>Special Milk Program -- Half Pints Served Per Month</t>
  </si>
  <si>
    <t>Special Milk Program -- Program Totals</t>
  </si>
  <si>
    <t>Special Supplemental Nutrition Program (WIC)</t>
  </si>
  <si>
    <t>Commodity Supplemental Food Program (CSFP)</t>
  </si>
  <si>
    <t>Food Donation Program -- Food Distribution Program on Indian Reservations (IR)</t>
  </si>
  <si>
    <t>FNS Commodity Distribution Entitlements -- Food and Cash-In-Lieu</t>
  </si>
  <si>
    <t>Total FNS and USDA Commodity Distribution Entitlements</t>
  </si>
  <si>
    <t>USDA Surplus Commodities (Bonus &amp; TEFAP Foods) -- Federal Cost: CN &amp; SF Programs</t>
  </si>
  <si>
    <t>USDA Surplus Commodities (Bonus &amp; TEFAP Foods) -- Federal Cost</t>
  </si>
  <si>
    <t>Total USDA Donated Foods -- Entitlements, Bonus Commodities and TEFAP Foods</t>
  </si>
  <si>
    <t>USDA Expenditures -- All Programs</t>
  </si>
  <si>
    <t>USDA Expenditures -- All Programs, Continued</t>
  </si>
  <si>
    <t>USDA / FNS / Budget Division / Program Reports, Analysis and Monitoring Branch</t>
  </si>
  <si>
    <t>Fiscal Year and Month</t>
  </si>
  <si>
    <t>Child Nutrition</t>
  </si>
  <si>
    <t>Special Milk</t>
  </si>
  <si>
    <t>Supplemental Food</t>
  </si>
  <si>
    <t>Total FNS Cost</t>
  </si>
  <si>
    <t>Total</t>
  </si>
  <si>
    <t>Benefit</t>
  </si>
  <si>
    <t>E &amp; T Administrative Cost</t>
  </si>
  <si>
    <t>Total Program Cost</t>
  </si>
  <si>
    <t>Household</t>
  </si>
  <si>
    <t>Persons</t>
  </si>
  <si>
    <t>Per Person</t>
  </si>
  <si>
    <t>Table 3: School Program Operations -- October Data</t>
  </si>
  <si>
    <t>Fiscal Year</t>
  </si>
  <si>
    <t>Program and Type</t>
  </si>
  <si>
    <t>Enrollment</t>
  </si>
  <si>
    <t>Participation Divided by Enrollment</t>
  </si>
  <si>
    <t>National School Lunch Program</t>
  </si>
  <si>
    <t>Total Schools and RCCI's</t>
  </si>
  <si>
    <t>Schools</t>
  </si>
  <si>
    <t>Res. Child Care Institutions</t>
  </si>
  <si>
    <t>School Breakfast Program</t>
  </si>
  <si>
    <t>Special Milk Program</t>
  </si>
  <si>
    <t>Schools &amp; Res. Child Care Inst.</t>
  </si>
  <si>
    <t>Non-Res. Child Care Inst.</t>
  </si>
  <si>
    <t>Summer Camps (July)</t>
  </si>
  <si>
    <t xml:space="preserve">1. Data provided prior to January Keydata are fragmentary for the current fiscal year. These elements are reported 90 days after the close of the reporting period.
2. Participation data are estimated based on average daily meals served.
</t>
  </si>
  <si>
    <t>Table 4: National School Lunch Program -- Participation and Lunches Served</t>
  </si>
  <si>
    <t>Lunches Served Per Month</t>
  </si>
  <si>
    <t>Free</t>
  </si>
  <si>
    <t>Reduced</t>
  </si>
  <si>
    <t>Paid</t>
  </si>
  <si>
    <t>1. Totals are averaged; fiscal year computations are based on October through May plus September. Subtotals may not add to total due to rounding calculations.</t>
  </si>
  <si>
    <t>Table 5: National School Lunch Program -- Total Lunches Served</t>
  </si>
  <si>
    <t>Total Lunches Served (Includes Col.1)</t>
  </si>
  <si>
    <t>Total Afterschool Snacks Served (Includes Col.5)</t>
  </si>
  <si>
    <t>1. School districts receive additional Sec. 4 reimbursement when they serve 60% or more of children free or reduced price lunches.
2. Totals are averaged; fiscal year computations are based on October thru May plus September.
3. Sum excludes July and August.
4. All 'AREA ELIGIBLE' schools and sites receive free snacks. 'AREA ELIGIBLE' means a school or site located in the attendance area of a school in which at least 50% of the enrolled children are eligible for free or reduced price meals.</t>
  </si>
  <si>
    <t>Table 6: National School Lunch Program -- Program Cost</t>
  </si>
  <si>
    <t>Section 11</t>
  </si>
  <si>
    <t>Regular</t>
  </si>
  <si>
    <t>Table 8: School Breakfast Program -- Participation and Breakfasts Served</t>
  </si>
  <si>
    <t>All Breakfasts Served Per Month</t>
  </si>
  <si>
    <t>1. Totals are averaged; fiscal year computations are based on October thru May plus September. Participation data are estimates based on average daily meals served. Subtotals may not add to total due to rounding calculations.</t>
  </si>
  <si>
    <t>Table 9: School Breakfast Program -- Program Totals</t>
  </si>
  <si>
    <t>Regular Breakfasts</t>
  </si>
  <si>
    <t>Severe Need Breakfasts</t>
  </si>
  <si>
    <t>Total - F&amp;R</t>
  </si>
  <si>
    <t>1. Totals are averaged; fiscal year computations are based on October thru May plus September.
2. Sum excludes July and August.</t>
  </si>
  <si>
    <t>Table 10: School Breakfast Program -- Program Cost ($)</t>
  </si>
  <si>
    <t>1. Refers to full-price (paid) meals served in regular and severe-need schools.
2. Based on earnings (meals x reimbursement rates).</t>
  </si>
  <si>
    <t>Table 11: Child and Adult Care Food Program -- Child Care Home and Centers</t>
  </si>
  <si>
    <t>Outlets</t>
  </si>
  <si>
    <t>Avg. Daily Attendance</t>
  </si>
  <si>
    <t>Inst. or Sponsors</t>
  </si>
  <si>
    <t>1. Totals are averaged.
2. Includes Sponsors of both Child Care Centers and Day Care Homes.</t>
  </si>
  <si>
    <t>1. Subset of Table 11 Child Care Centers.
2. Totals are averaged.</t>
  </si>
  <si>
    <t>Table 13a: Child and Adult Care Food Program -- Child Care Type of Meals Served: Homes and Centers</t>
  </si>
  <si>
    <t>Day Care Homes</t>
  </si>
  <si>
    <t>Child Care Centers</t>
  </si>
  <si>
    <t>Breakfasts</t>
  </si>
  <si>
    <t>Lunches</t>
  </si>
  <si>
    <t>Suppers</t>
  </si>
  <si>
    <t>Supplements</t>
  </si>
  <si>
    <t>Table 13c: Child and Adult Care Food Program -- Child Care Type of Meals Served: Suppers and Supplements</t>
  </si>
  <si>
    <t>Table 13d: Child and Adult Care Food Program -- Child Care Type of Meals Served: Totals</t>
  </si>
  <si>
    <t>Total Meals</t>
  </si>
  <si>
    <t>1. Includes Child Care Centers and Day Care Homes; excludes Adult Care information.</t>
  </si>
  <si>
    <t>Table 14: Child and Adult Care Food Program -- Child Care Type of Meal Payment</t>
  </si>
  <si>
    <t>Homes Free</t>
  </si>
  <si>
    <t>Free of All Meals</t>
  </si>
  <si>
    <t>Homes</t>
  </si>
  <si>
    <t>Centers</t>
  </si>
  <si>
    <t>Table 15a: Child and Adult Care Food Program -- Child Care Program Cost</t>
  </si>
  <si>
    <t>Table 15b: Child and Adult Care Food Program -- Adult Care Total Meals Served</t>
  </si>
  <si>
    <t>Total Meals Served</t>
  </si>
  <si>
    <t>Table 15c: Child and Adult Care Food Program -- Adult Care Participation and Cost</t>
  </si>
  <si>
    <t>Sponsors</t>
  </si>
  <si>
    <t>Sites</t>
  </si>
  <si>
    <t>Average Daily Attendance</t>
  </si>
  <si>
    <t>Total Meal Cost</t>
  </si>
  <si>
    <t xml:space="preserve">1. Breakout for Adult Care Commodities and Cash-in-lieu not available. Data included with Child Care on Table 15d.
</t>
  </si>
  <si>
    <t>Table 15d: Child and Adult Care Food Program (Summary)</t>
  </si>
  <si>
    <t>Served</t>
  </si>
  <si>
    <t>Cost</t>
  </si>
  <si>
    <t>1. Child Care Food Program only.</t>
  </si>
  <si>
    <t>Meals Served</t>
  </si>
  <si>
    <t>Table 16b: Summer Food Service Program -- Program Cost</t>
  </si>
  <si>
    <t>Table 17: Child Nutrition Program -- Cash Payments</t>
  </si>
  <si>
    <t>National School Lunch</t>
  </si>
  <si>
    <t>School Breakfast</t>
  </si>
  <si>
    <t>Child/Adult Care</t>
  </si>
  <si>
    <t>Summer Feeding</t>
  </si>
  <si>
    <t>Total Cash Payment</t>
  </si>
  <si>
    <t>Section 4</t>
  </si>
  <si>
    <t>Total Child Nutrition</t>
  </si>
  <si>
    <t>Table 19: Special Milk Program -- Half Pints Served per Month</t>
  </si>
  <si>
    <t>Schools and Res. Child Care Inst.</t>
  </si>
  <si>
    <t>Summer Camps</t>
  </si>
  <si>
    <t>Total All Programs</t>
  </si>
  <si>
    <t>Table 20: Special Milk Program -- Program Totals</t>
  </si>
  <si>
    <t>Total Half Pints Served</t>
  </si>
  <si>
    <t>Total Cost</t>
  </si>
  <si>
    <t>Avg. Half Pint Cost</t>
  </si>
  <si>
    <t>1. Based on earnings (meals x reimbursement rates). 
2. Estimated cost.</t>
  </si>
  <si>
    <t>Table 21: Special Supplemental Nutrition Program (WIC)</t>
  </si>
  <si>
    <t>Program Cost</t>
  </si>
  <si>
    <t>Cost Per Person</t>
  </si>
  <si>
    <t>Women</t>
  </si>
  <si>
    <t>Infants</t>
  </si>
  <si>
    <t>Children</t>
  </si>
  <si>
    <t>Admin.</t>
  </si>
  <si>
    <t>Food</t>
  </si>
  <si>
    <t>Elderly</t>
  </si>
  <si>
    <t>Admin. Expenses</t>
  </si>
  <si>
    <t>FDPIR NET Cost</t>
  </si>
  <si>
    <t>Marshall Is.</t>
  </si>
  <si>
    <t>Indians</t>
  </si>
  <si>
    <t>Table 25a: FNS Commodity Distribution Entitlements -- Food and Cash-In-Lieu</t>
  </si>
  <si>
    <t>CNP Totals</t>
  </si>
  <si>
    <t>Cash-In-Lieu</t>
  </si>
  <si>
    <t>Table 25b: FNS Commodity Distribution Entitlements -- Food and Cash-In-Lieu</t>
  </si>
  <si>
    <t>Nutrition Program for the Elderly</t>
  </si>
  <si>
    <t>IR &amp; NPE Grand Totals</t>
  </si>
  <si>
    <t>Table 26: Total FNS and USDA Commodity Distribution Entitlements</t>
  </si>
  <si>
    <t>FNS Entitlements</t>
  </si>
  <si>
    <t>Char. Inst</t>
  </si>
  <si>
    <t>Table 27a: USDA Surplus Commodities (Bonus &amp; TEFAP Foods) -- Federal Cost: CN &amp; SF Programs</t>
  </si>
  <si>
    <t>School</t>
  </si>
  <si>
    <t>Child and Adult Care</t>
  </si>
  <si>
    <t>Food Donation Programs (Bonus)</t>
  </si>
  <si>
    <t>Summer Camps (Bonus)</t>
  </si>
  <si>
    <t>Charitable Institution (Bonus)</t>
  </si>
  <si>
    <t>Total Cost of USDA Bonus Food</t>
  </si>
  <si>
    <t>Total Cost of USDA Bonus and TEFAP Foods</t>
  </si>
  <si>
    <t>Nutr. Program for the Elderly</t>
  </si>
  <si>
    <t>Table 28: Total USDA Donated Foods -- Entitlements,Bonus Commodities and TEFAP Foods</t>
  </si>
  <si>
    <t>Entitlements</t>
  </si>
  <si>
    <t>USDA Surplus Commodities</t>
  </si>
  <si>
    <t>Total Value of, Entitlements, Bonus and TEFAP</t>
  </si>
  <si>
    <t>FNS Entitlement Food and Cash</t>
  </si>
  <si>
    <t>USDA Entitlement Food</t>
  </si>
  <si>
    <t>Bonus Foods</t>
  </si>
  <si>
    <t xml:space="preserve">1. TEFAP foods distributed through nonprofit local emergency feeding organizations. Includes Bonus and Entitlement foods. Administrative cost is excluded.
</t>
  </si>
  <si>
    <t>Food Donation</t>
  </si>
  <si>
    <t>Indian Res.</t>
  </si>
  <si>
    <t>School Lunch</t>
  </si>
  <si>
    <t>Comm. Schools</t>
  </si>
  <si>
    <t>Breakfast</t>
  </si>
  <si>
    <t>Summer Food</t>
  </si>
  <si>
    <t>SAE &amp; Other</t>
  </si>
  <si>
    <t>Charitable Institutions</t>
  </si>
  <si>
    <t>WIC 2/</t>
  </si>
  <si>
    <t>Comm. Suppl. 3/</t>
  </si>
  <si>
    <t>Food Donation (NPE, IR, DF, SK, FB, TE) 4/</t>
  </si>
  <si>
    <t>Participation 1/</t>
  </si>
  <si>
    <t>State Administrative Expenses 3/</t>
  </si>
  <si>
    <t>Outlets Operating 1/</t>
  </si>
  <si>
    <t>Participation 2/</t>
  </si>
  <si>
    <t>Average Participation Per Day 1/</t>
  </si>
  <si>
    <t>Additional Payment Lunches (60% Criteria) 1/</t>
  </si>
  <si>
    <t>Average Daily Lunches 2/</t>
  </si>
  <si>
    <t>Days of Operation 3/</t>
  </si>
  <si>
    <t>Snacks Served in Area Eligible Schools &amp; Sites 4/</t>
  </si>
  <si>
    <t>Average Daily Afterschool Snacks 2/</t>
  </si>
  <si>
    <t>Section 4  1/</t>
  </si>
  <si>
    <t>Add. Pay. 2/</t>
  </si>
  <si>
    <t>Total Cash 3/</t>
  </si>
  <si>
    <t>Comm. &amp; Cash-In-Lieu (Entitlement) 4/</t>
  </si>
  <si>
    <t>Average Daily Breakfasts Total Program 1/</t>
  </si>
  <si>
    <t>Days of Operation 2/</t>
  </si>
  <si>
    <t>Cost 2/</t>
  </si>
  <si>
    <t>All Paid 1/</t>
  </si>
  <si>
    <t>Total Program Cost 2/</t>
  </si>
  <si>
    <t>Day Care Homes 1/</t>
  </si>
  <si>
    <t>Inst. or Sponsors 2/</t>
  </si>
  <si>
    <t>Child Care Centers 1/</t>
  </si>
  <si>
    <t>Proprietary Title XX Centers 2/</t>
  </si>
  <si>
    <t>Table 12: Child and Adult Care Food Program -- Child Care Type of Centers 1/</t>
  </si>
  <si>
    <t>Outside School Hour Care Centers 2/</t>
  </si>
  <si>
    <t>Headstart Centers 2/</t>
  </si>
  <si>
    <t>Total 1/</t>
  </si>
  <si>
    <t>Meal Cost by Outlet Type 1/</t>
  </si>
  <si>
    <t>Total Meal Cost 2/</t>
  </si>
  <si>
    <t>(Homes) Sponsor Admin. 4/</t>
  </si>
  <si>
    <t>Audit/Startup Cost 4/</t>
  </si>
  <si>
    <t>Audit/Startup Cost Sponsor Admin. 1/</t>
  </si>
  <si>
    <t>Table 16a: Summer Food Service Program -- Type of Meal Served 1/</t>
  </si>
  <si>
    <t>Meal Cost 1/</t>
  </si>
  <si>
    <t>Sponsor Administrative Cost 3/</t>
  </si>
  <si>
    <t>State Admin. and Health Inspection Cost 4/</t>
  </si>
  <si>
    <t>Total Program Cost 5/</t>
  </si>
  <si>
    <t>Table 18: Child Nutrition Program -- Total FNS Cost 1/</t>
  </si>
  <si>
    <t>State Administrative Expenses 2/</t>
  </si>
  <si>
    <t>Other CN Costs 3/</t>
  </si>
  <si>
    <t>Free 1/</t>
  </si>
  <si>
    <t>Free 2/</t>
  </si>
  <si>
    <t>Food cost Per Person 2/</t>
  </si>
  <si>
    <t>Table 22: Commodity Supplemental Food Program (CSFP) 1/</t>
  </si>
  <si>
    <t>Food Cost 2/</t>
  </si>
  <si>
    <t>Administrative Expense 3/</t>
  </si>
  <si>
    <t>Table 23: Food Donation Program -- Food Distribution Program on Indian Reservations (IR) 1/</t>
  </si>
  <si>
    <t>Food 1/</t>
  </si>
  <si>
    <t>Cash-In-Lieu 2/</t>
  </si>
  <si>
    <t>Summer Feeding (Food) 1/</t>
  </si>
  <si>
    <t>Commodity Supplemental (Food) 1/</t>
  </si>
  <si>
    <t>Indian Resr. (Food) 2/</t>
  </si>
  <si>
    <t>Food 3/</t>
  </si>
  <si>
    <t>Cash-In-Lieu 4/</t>
  </si>
  <si>
    <t>Total 5/</t>
  </si>
  <si>
    <t>Soup Kitchens, Food Banks, BOP, VAA and Other 3/</t>
  </si>
  <si>
    <t>USDA Entitlements (Food) 1/</t>
  </si>
  <si>
    <t>Disaster Feeding (DF) 1/</t>
  </si>
  <si>
    <t>Total FNS &amp; USDA Entitlements 2/</t>
  </si>
  <si>
    <t>Child Nutrition Programs (Bonus) 1/</t>
  </si>
  <si>
    <t>Disaster Feeding 1/</t>
  </si>
  <si>
    <t>Supplemental Food Program 2/</t>
  </si>
  <si>
    <t>Soup Kitchens, Food Banks, BOP, VAA and Other 1/</t>
  </si>
  <si>
    <t>Indian Resr. 2/</t>
  </si>
  <si>
    <t>Table 27b: USDA Surplus Commodities (Bonus &amp; TEFAP Foods) -- Federal Cost 1/</t>
  </si>
  <si>
    <t>Total TEFAP Foods 3/</t>
  </si>
  <si>
    <t>Total TEFAP Foods 1/</t>
  </si>
  <si>
    <t>Table 29a: USDA Expenditures -- All Programs 1/</t>
  </si>
  <si>
    <t>WIC 3/</t>
  </si>
  <si>
    <t>Comm. Suppl. 4/</t>
  </si>
  <si>
    <t>NSIP 5/</t>
  </si>
  <si>
    <t>Table 29b: USDA Expenditures -- All Programs, Continued 1/</t>
  </si>
  <si>
    <t>Child Nutrition Programs 1/</t>
  </si>
  <si>
    <t>Table 29c: USDA Expenditures -- All Programs, Continued 1/</t>
  </si>
  <si>
    <t>Disaster Feeding 2/</t>
  </si>
  <si>
    <t>Soup Kitchens, Food Banks and Other 2/</t>
  </si>
  <si>
    <t>TEFAP Foods 3/</t>
  </si>
  <si>
    <t xml:space="preserve">1. Does not include estimates for states which have not submitted reports.
</t>
  </si>
  <si>
    <t>Puerto Rico, N. Mariana, Am Samoa Grants 5/</t>
  </si>
  <si>
    <t>Puerto Rico, N. Mariana, Am Samoa Grants 2/</t>
  </si>
  <si>
    <t>CSFP Other Costs 4/</t>
  </si>
  <si>
    <t>W-I-C 5/</t>
  </si>
  <si>
    <t>FDPIR Other Costs 3/</t>
  </si>
  <si>
    <t>1       FNS-$</t>
  </si>
  <si>
    <t>3      Schools</t>
  </si>
  <si>
    <t>4      NSLP-P</t>
  </si>
  <si>
    <t>5      NSLP-M</t>
  </si>
  <si>
    <t>6      NSLP-$</t>
  </si>
  <si>
    <t>7      NSLP-CS</t>
  </si>
  <si>
    <t>8      SBP-P</t>
  </si>
  <si>
    <t>9      SBP-M</t>
  </si>
  <si>
    <t>10    SBP-$</t>
  </si>
  <si>
    <t>11    CCCDCH-S</t>
  </si>
  <si>
    <t>12    CCC-C</t>
  </si>
  <si>
    <t xml:space="preserve">13a  CCCDCH-M1 </t>
  </si>
  <si>
    <t>13b  CCCDCH-M2</t>
  </si>
  <si>
    <t>13c  CCCDCH-M3</t>
  </si>
  <si>
    <t>13d  CCCDCH-M4</t>
  </si>
  <si>
    <t>14    CCCDCH-M5</t>
  </si>
  <si>
    <t xml:space="preserve">15a  CCCDCH-$ </t>
  </si>
  <si>
    <t>15b  ADC-M</t>
  </si>
  <si>
    <t>15c  ADC-$</t>
  </si>
  <si>
    <t>15d  CACFP-T</t>
  </si>
  <si>
    <t xml:space="preserve">16a  SFSP-PM </t>
  </si>
  <si>
    <t>16b  SFSP-$</t>
  </si>
  <si>
    <t>17   CN-$</t>
  </si>
  <si>
    <t>18   CNFNS-T$</t>
  </si>
  <si>
    <t>19   SMP-M</t>
  </si>
  <si>
    <t>20   SMP-T</t>
  </si>
  <si>
    <t>25a  COM-E1</t>
  </si>
  <si>
    <t>25b  COM-E2</t>
  </si>
  <si>
    <t>26    COM-ET</t>
  </si>
  <si>
    <t>27a  COM-X1</t>
  </si>
  <si>
    <t>27b  COM-X2</t>
  </si>
  <si>
    <t>28    COM-T</t>
  </si>
  <si>
    <t>29a  USDA-$1</t>
  </si>
  <si>
    <t>29b  USDA-$2</t>
  </si>
  <si>
    <t>29c  USDA-$3</t>
  </si>
  <si>
    <t>22   CSFP</t>
  </si>
  <si>
    <t>21    WIC</t>
  </si>
  <si>
    <t>23   FDPIR</t>
  </si>
  <si>
    <t>$ = Costs</t>
  </si>
  <si>
    <t>P = Participation</t>
  </si>
  <si>
    <t>M = Meals</t>
  </si>
  <si>
    <t>CS = Commodity Schools</t>
  </si>
  <si>
    <t>S = Summary</t>
  </si>
  <si>
    <t>C = Centers</t>
  </si>
  <si>
    <t>T = Total</t>
  </si>
  <si>
    <t>T$ = Total Costs</t>
  </si>
  <si>
    <t>PM = Participation and Meals</t>
  </si>
  <si>
    <t>E = Entitlement</t>
  </si>
  <si>
    <t>X = Surplus</t>
  </si>
  <si>
    <t>Nutrition Programs Administration</t>
  </si>
  <si>
    <t>Commodities 2/</t>
  </si>
  <si>
    <t>Commodities &amp; Cash-In-Lieu</t>
  </si>
  <si>
    <t>Commodity Assistance (Cash + Comm.) 1/</t>
  </si>
  <si>
    <t>Commodity Assistance (Cash + Comm.) 3/</t>
  </si>
  <si>
    <t>Table 2: Supplemental Nutrition Assistance Program (Excludes Puerto Rico)</t>
  </si>
  <si>
    <t>2       SNAP-$</t>
  </si>
  <si>
    <t>Supplemental Nutrition Assistance Program (Excludes Puerto Rico)</t>
  </si>
  <si>
    <t>1. Includes needy families in the former Trust Territories (the Marshall Islands)--FY 1989 through FY 1995 only.
2. FNS-152 data; participation totals are averaged.
3. Includes storage and transportation, commodity administration, and food losses.  Data are national level only; they are not available prior to FY 1996.</t>
  </si>
  <si>
    <t>Table 13b: Child and Adult Care Food Program -- Child Care Type of Meals Served: Breakfasts and Lunches</t>
  </si>
  <si>
    <t>Table 30: Total ARRA Expenditures -- All Programs 1/</t>
  </si>
  <si>
    <t>RA-SNAP  Issuance 2/</t>
  </si>
  <si>
    <t>RA-SNAP-State Admin Expenses 3/</t>
  </si>
  <si>
    <t>RA-FDPIR 4/</t>
  </si>
  <si>
    <t xml:space="preserve">RA-CN-NSLP 4/ </t>
  </si>
  <si>
    <t xml:space="preserve">RA-WIC-CFOOD 4/ </t>
  </si>
  <si>
    <t xml:space="preserve">RA-WIC-CNSA 4/ </t>
  </si>
  <si>
    <t xml:space="preserve">RA-WIC-EBT 4/  </t>
  </si>
  <si>
    <t xml:space="preserve">RA-WIC-MISC 4/ </t>
  </si>
  <si>
    <t>RA-WIC-SAM  4/</t>
  </si>
  <si>
    <t>Total ARRA Expenditures</t>
  </si>
  <si>
    <t>Table 1: Total FNS Cost -- All Programs 1/</t>
  </si>
  <si>
    <t>Supplemental Nutrition Assistance (SNAP)</t>
  </si>
  <si>
    <t>Nutrition  Programs Administration</t>
  </si>
  <si>
    <t>Total USDA Expenditures 2/  5/</t>
  </si>
  <si>
    <t>Total ARRA Expenditures -- All Programs</t>
  </si>
  <si>
    <t xml:space="preserve">RA-TEFAP Admin 5/ </t>
  </si>
  <si>
    <t>30    ARRA-$</t>
  </si>
  <si>
    <t>ARRA  excluding SNAP Issuance and WIC Contingency Funds 6/</t>
  </si>
  <si>
    <t>ARRA  excluding SNAP Issuance and WIC Contingency Funds 4/</t>
  </si>
  <si>
    <t>Nutrition Services and Administration</t>
  </si>
  <si>
    <t>Other Costs 3/</t>
  </si>
  <si>
    <t xml:space="preserve">Total </t>
  </si>
  <si>
    <t>Food  4/</t>
  </si>
  <si>
    <t>1. FNS-153 data. Totals are averaged.
2. Value of entitlement foods only. Food cost per person excludes value of free and bonus foods.
3. Interim Financial Admin. data are from FNS-153. Final data are from SF-269/SF-425.
4. Includes storage and transportation, commodity administration, and food losses.  Data are national level only; they are not available prior to FY 1996.
5. Represents women, infants, and children participants.</t>
  </si>
  <si>
    <t>1. Does not include bonus commodities. 
2. Data from the SF-269/through FY2010 and the FNS-777/FY2011 onward (reported quarterly).
3. Includes data reported on the SF-425 quarterly for CN grants including Administrative Review and Training Programs (CN-ARTMI/ARTMII), CACFP Child Care Wellness (CN-CACFP-CCW), Community Garden Project (CN-CGP), Direct Certification Verification/Improvement (CN-DCV/DCI),  Fresh Fruit and Vegetables Programs (CN-FFVP), Food Safety Programs (CN-FSMI), Hunger Free Community Grants (CN-HFC), National School Lunch Program Equipment (CN-NSLPE), the Summer Food Service Program EBT pilot projects for WIC, SNAP, and Home Delivery Food Backpack (CN-SFSP-WIC, CN-SFSP-SNAP, CN-SFSP-HDFB), Team Nutrition (CN-TN), the Food Safety Center of Excellence (FS-CE), administrative and computer support.</t>
  </si>
  <si>
    <t>1. Expenditures include cash payments, entitlement commodities and cash-in-lieu, and bonus and TEFAP commodities, based on data from the SF-269/through FY2010 and the FNS-777/FY2011 onward (reported quarterly).   Also includes data reported on the SF-425 quarterly for CN grants including Administrative Review and Training Programs (CN-ARTMI/ARTMII), CACFP Child Care Wellness (CN-CACFP-CCW), Community Garden Project (CN-CGP), Direct Certification Verification/Improvement (CN-DCV/DCI),  Fresh Fruit and Vegetables Programs (CN-FFVP), Food Safety Programs (CN-FSMI), Hunger Free Community Grants (CN-HFC), National School Lunch Program Equipment (CN-NSLPE), the Summer Food Service Program EBT pilot projects for WIC, SNAP, and Home Delivery Food Backpack (CN-SFSP-WIC, CN-SFSP-SNAP, CN-SFSP-HDFB), Team Nutrition (CN-TN), the Food Safety Center of Excellence (FS-CE), administrative and computer support.</t>
  </si>
  <si>
    <t xml:space="preserve">1. FNS-155/PCIMS/WBSCM data.
2. Based on data from the quarterly SF-269/through FY2010 and FNS-777/FY2011 onward.
</t>
  </si>
  <si>
    <t xml:space="preserve">1. Based on earnings (meals times reimbursement rates). 
2. Based on FNS-155/PCIMS/WBSCM data. 
3. Based on data from the SF-269/through FY2010 and the FNS-777/FY2011 onward (except for ROAP states, which are based on the ROAP Payment System). 
4. Based on data from the SF-269/through FY2010 and the FNS-777/FY2011 onward (does not include ROAP states).
5. Does not include estimates for states which have not submitted reports.
</t>
  </si>
  <si>
    <t>1. Includes Child Care Centers and Day Care Homes; excludes Adult Care information.
2. Based on earnings (meals x rates).
3. Based on data from the FNS-155 (Commodity), PCIMS/WBSCM, and the quarterly SF-269/through FY2010 and FNS-777/FY2011 onward (Cash-in-lieu).
4. Based on the quarterly SF-269/through FY2010 and FNS-777/FY2011 onward.</t>
  </si>
  <si>
    <t xml:space="preserve">1. Year totals are sums of average monthly figures of substates which may not match average of monthly totals. 
2. Includes ARRA contingency funds in FY 2009 only.
3. Other Costs include:  Breastfeeding Peer Counselors programs (BFPC), infrastructure grants, EBT, technical assistance, and Farmers Market costs.  Farmers Market costs for current fiscal are not reported until February of the following fiscal year.                       
  FY 2010 other costs include:  ARRA MIS ($64M), BFPC ($80M), State MIS ($30M), etc.  
  FY 2011 other costs include:  Infrastructure/EBT grants ($13M), BFPC ($69M), State MIS ($50M), Program Evaluation &amp; Monitoring ($21M), and Federal Administration &amp; Oversight ($10M)
  FY 2012 other costs will be provided in September 2012 Keydata      
4. Beginning October 1, 2011, The Healthy, Hunger-Free Kids Act of 2010, Public Law 111-296 requires State agencies to report rebate payments from manufacturers on the FNS-798 Financial Management and Participation Report in the month in which the payments are received.   Previously, rebates were reported in the month the rebate was earned.  While this change does not affect how rebates are earned and billed on rebate invoices to manufacturers, we may see changes in the food costs per person per month until the change is fully implemented into the next fiscal year.  </t>
  </si>
  <si>
    <t>1. General assistance for all meals served, including full-price (paid).
2. School districts receive additional Section 4 reimbursements when they serve 60% or more of the children free or reduced meals.
3. Based on earnings (meals x reimbursement rates). Includes earnings for Section 4, Section 11, and meal supplements served under Section 17A.
4. Based on FNS-155/PCIMS/WBSCM data plus Kansas cash-in-lieu (earnings).</t>
  </si>
  <si>
    <t xml:space="preserve">1. Data from FNS-153 (includes WIC and elderly components).
2. Data from FNS-152 and FNS-155/PCIMS/WBSCM.
3. Data from FNS-52. BOP = Bureau of Federal Prisons. VAA = Veterans Affairs Administration.
4. NSIP (NPE) appropriation transferred to HHS in FY 2003. FNS continues to procure commodities on behalf of State Agencies.
5. Total entitlement cost based on earnings (meals times rate) rather than food cost plus cash-in-lieu. (SF-269 no longer reported starting in FY 98).
</t>
  </si>
  <si>
    <t xml:space="preserve">1. FNS-155/PCIMS/WBSCM data. Includes data for commodity only schools.
</t>
  </si>
  <si>
    <t xml:space="preserve">1. FNS-155/PCIMS/WBSCM data except as noted.
2. FNS-152 data; includes value of bonus and free foods.
3. TEFAP foods distributed through nonprofit local emergency feeding organizations. Includes Bonus and Entitlement foods. Administrative cost is excluded.
</t>
  </si>
  <si>
    <t xml:space="preserve">1. Excludes USDA bonus foods.
2. Other Costs include:  Breastfeeding Peer Counselors programs (BFPC), infrastructure grants, EBT, technical assistance, and Farmers Market costs.  Farmers Market costs for current fiscal are not reported until February of the following fiscal year.         
     FY 2011 other costs include:  Infrastructure/EBT grants ($13M), BFPC ($69M), State MIS ($50M), Program Evaluation &amp; Monitoring ($21M), and Federal Administration &amp; Oversight ($10M)
     FY 2012 other costs will be provided in September 2012 Keydata.   
3. Consists of 2 components: Women/Infants/Children and Elderly. Interim Financial Admin. data are from FNS-153. Final data are from SF-269.
4. The Nutrition Program for the Elderly (NPE) was transferred to the Agency on Aging (DHHS) in FY 2003 and renamed the Nutrition Services Incentive Program (NSIP).  FNS operations are limited to commodity donation.
5. Nutrition family assistance grants in lieu of SNAP are provided to Puerto Rico ($2,000.6 million in FY 2011 and FY 2012), the Northern Marianas ($12.1 million in FY 2011 and $13.1 million in FY 2012), and American Samoa ($6.2 million in FY 2011 and $7.6 million in FY 2012).  ARRA funding is included for Puerto Rico and American Samoa (see note 1, table 30).  American Samoa and the Northern Marianas also receive grants in lieu of Child Nutrition programs (American Samoa: $19.3 million in FY 2011 and $19.0 million in FY 2012; Northern Marianas: $8.9 million in FY 2011 and $9.5 million in FY 2012).
6. 2009 American Recovery and Reinvestment Act (ARRA) SNAP Issuance is included in column 1 and ARRA WIC contingency funds are included in column 4. Other ARRA programs are SNAP SAE, FDPIR, CN-NSLP, TEFAP administrative funds, WIC-EBT, WIC-MISC and WIC-SAM. See table 30 for details. </t>
  </si>
  <si>
    <t>1. Expenditures include entitlement commodities and cash-in-lieu, and bonus and TEFAP commodities.
2. Nutrition family assistance grants in lieu of SNAP are provided to Puerto Rico ($2,000.6 million in FY 2011 and FY 2012), the Northern Marianas ($12.1 million in FY 2011 and $13.1 million in FY 2012), and American Samoa ($6.2 million in FY 2011 and $7.6 million in FY 2012).  ARRA funding is included for Puerto Rico and American Samoa (see note 1, table 30).  American Samoa and the Northern Marianas also receive grants in lieu of Child Nutrition programs (American Samoa: $19.3 million in FY 2011 and $19.0 million in FY 2012; Northern Marianas: $8.9 million in FY 2011 and $9.5 million in FY 2012).
3. Other Costs include:  Breastfeeding Peer Counselors programs (BFPC), infrastructure grants, EBT, technical assistance, and Farmers Market costs.  Farmers Market costs for current fiscal are not reported until February of the following fiscal year.         
     FY 2011 other costs include:  Infrastructure/EBT grants ($13M), BFPC ($69M), State MIS ($50M), Program Evaluation &amp; Monitoring ($21M), and Federal Administration &amp; Oversight ($10M).
     FY 2012 other costs will be provided in September 2012 Keydata.              
4. Interim Financial Admin. data are from FNS-153.  Final data from SF-269/SF-425.
5. The Nutrition Program for the Elderly (NPE) was transferred to the Agency on Aging (DHHS) in FY 2003 and renamed the Nutrition Services Incentive Program (NSIP).  FNS operations are limited to commodity donation.</t>
  </si>
  <si>
    <t>Other Costs 5/</t>
  </si>
  <si>
    <t>Nutrition Education 4/</t>
  </si>
  <si>
    <t>1. Expenditures include cash payments, entitlement commodities and cash-in-lieu, and bonus and TEFAP commodities.
2. Includes all entitlement and bonus food cost.
3. Includes quarterly Administrative Cost (FNS-667 data) as well as food cost.
4. 2009 ARRA SNAP Issuance is included in KD29a column 1;  WIC Contingency funds (FY 2009 only) are included in KD29a column 3. 
5. Interim Financial Admin. data are from FNS-153.  Final data from SF-269/SF-425.</t>
  </si>
  <si>
    <t xml:space="preserve">1. FNS-155/PCIMS/WBSCM data. BOP = Bureau of Federal Prisons. VAA = Veterans Affairs Administration.  
2. FNS-153 data; includes value of bonus and free foods.
</t>
  </si>
  <si>
    <t>1. FNS-388 data. Totals are averaged.
2. FNS-388/250 data for FY 1992 and FNS-388/46 for FY 1993 and beyond.  Starting April 2009, ARRA SNAP Issuance was 15.27% of total issuance in FY 2009; 16.38% of total issuance in FY 2010; 16.55% of total issuance in FY 2011; 10.95% of total issuance in FY 2012; 7.79% of total issuance in FY 2013.
3. SF-269/SF-425 data are reported quarterly.
4. Prior to FY 2011, Nutrition Education expenditures were included in State Administrative Expenses. 
5. Includes Other Costs (e.g., Benefit and Retailer Redemption and Monitoring, Payment Accuracy, EBT Systems, Program Evaluation and Modernization, Program Access, Health and Nutrition Pilot Projects.)
6. Supplemental Nutrition Assistance Program (SNAP) formerly known as the Food Stamp Program (prior to FY 2009).</t>
  </si>
  <si>
    <t>1. All ARRA programs started in April 2009 except CN-NSLP. TEFAP Food Cost is not included in this report. ARRA costs for grants in lieu of SNAP to Puerto Rico ($240.1 million in FY 2009 and $254.2 million in FY 2010) and to American Samoa ($1.0 million in FY 2009 and FY 2010) are also not included.
2. Starting April 2009, ARRA SNAP Issuance was 15.27% of total issuance in FY 2009; 16.38% of total issuance in FY 2010; 16.55% of total issuance in FY 2011, and 10.95% of total issuance in FY 2012; 7.79% of total issuance in FY 2013.
3. Reported on SF-269 (FS) FY 2009 &amp; FY 2010.
4. Reported on SF-425 as follows by source year and Program:
FY 2009: RA-WIC-FOOD, RA-WIC-EBT, RA-WIC-SAM, RA-CN-NSLP
FY 2010: RA-WIC-EBT, RA-WIC-MISC, RA-WIC-SAM, RA-CN-NSLP.
5. Reported from FNS-667 in FY 2009 and FY 2010.</t>
  </si>
  <si>
    <t>U.S. Summary,  FY 2011 - FY 2012</t>
  </si>
  <si>
    <t>August 2012</t>
  </si>
  <si>
    <t>National Data Bank Version 8.2 PRELOAD - U.S. Summary</t>
  </si>
  <si>
    <t>FY 2011</t>
  </si>
  <si>
    <t>--</t>
  </si>
  <si>
    <t>Total 11 Months</t>
  </si>
  <si>
    <t>National Data Bank Version 8.2 PRELOAD -U.S. Summary</t>
  </si>
  <si>
    <t>Generated from National Data Bank Version 8.2 PRELOAD on 11/09/2012</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</si>
</sst>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
  </numFmts>
  <fonts count="38">
    <font>
      <sz val="10"/>
      <name val="Arial"/>
      <family val="0"/>
    </font>
    <font>
      <u val="single"/>
      <sz val="10"/>
      <color indexed="39"/>
      <name val="Arial"/>
      <family val="2"/>
    </font>
    <font>
      <u val="single"/>
      <sz val="10"/>
      <color indexed="36"/>
      <name val="Arial"/>
      <family val="2"/>
    </font>
    <font>
      <sz val="8"/>
      <name val="Arial"/>
      <family val="2"/>
    </font>
    <font>
      <b/>
      <sz val="8"/>
      <name val="Arial"/>
      <family val="2"/>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0" fillId="0" borderId="0" applyNumberFormat="0" applyBorder="0">
      <alignment/>
      <protection/>
    </xf>
    <xf numFmtId="0" fontId="22" fillId="2" borderId="0" applyNumberFormat="0" applyBorder="0">
      <alignment/>
      <protection/>
    </xf>
    <xf numFmtId="0" fontId="22" fillId="3" borderId="0" applyNumberFormat="0" applyBorder="0">
      <alignment/>
      <protection/>
    </xf>
    <xf numFmtId="0" fontId="22" fillId="4" borderId="0" applyNumberFormat="0" applyBorder="0">
      <alignment/>
      <protection/>
    </xf>
    <xf numFmtId="0" fontId="22" fillId="5" borderId="0" applyNumberFormat="0" applyBorder="0">
      <alignment/>
      <protection/>
    </xf>
    <xf numFmtId="0" fontId="22" fillId="6" borderId="0" applyNumberFormat="0" applyBorder="0">
      <alignment/>
      <protection/>
    </xf>
    <xf numFmtId="0" fontId="22" fillId="7" borderId="0" applyNumberFormat="0" applyBorder="0">
      <alignment/>
      <protection/>
    </xf>
    <xf numFmtId="0" fontId="22" fillId="8" borderId="0" applyNumberFormat="0" applyBorder="0">
      <alignment/>
      <protection/>
    </xf>
    <xf numFmtId="0" fontId="22" fillId="9" borderId="0" applyNumberFormat="0" applyBorder="0">
      <alignment/>
      <protection/>
    </xf>
    <xf numFmtId="0" fontId="22" fillId="10" borderId="0" applyNumberFormat="0" applyBorder="0">
      <alignment/>
      <protection/>
    </xf>
    <xf numFmtId="0" fontId="22" fillId="11" borderId="0" applyNumberFormat="0" applyBorder="0">
      <alignment/>
      <protection/>
    </xf>
    <xf numFmtId="0" fontId="22" fillId="12" borderId="0" applyNumberFormat="0" applyBorder="0">
      <alignment/>
      <protection/>
    </xf>
    <xf numFmtId="0" fontId="22" fillId="13" borderId="0" applyNumberFormat="0" applyBorder="0">
      <alignment/>
      <protection/>
    </xf>
    <xf numFmtId="0" fontId="23" fillId="14" borderId="0" applyNumberFormat="0" applyBorder="0">
      <alignment/>
      <protection/>
    </xf>
    <xf numFmtId="0" fontId="23" fillId="15" borderId="0" applyNumberFormat="0" applyBorder="0">
      <alignment/>
      <protection/>
    </xf>
    <xf numFmtId="0" fontId="23" fillId="10" borderId="0" applyNumberFormat="0" applyBorder="0">
      <alignment/>
      <protection/>
    </xf>
    <xf numFmtId="0" fontId="23" fillId="16" borderId="0" applyNumberFormat="0" applyBorder="0">
      <alignment/>
      <protection/>
    </xf>
    <xf numFmtId="0" fontId="23" fillId="17" borderId="0" applyNumberFormat="0" applyBorder="0">
      <alignment/>
      <protection/>
    </xf>
    <xf numFmtId="0" fontId="23" fillId="18" borderId="0" applyNumberFormat="0" applyBorder="0">
      <alignment/>
      <protection/>
    </xf>
    <xf numFmtId="0" fontId="23" fillId="19" borderId="0" applyNumberFormat="0" applyBorder="0">
      <alignment/>
      <protection/>
    </xf>
    <xf numFmtId="0" fontId="23" fillId="20" borderId="0" applyNumberFormat="0" applyBorder="0">
      <alignment/>
      <protection/>
    </xf>
    <xf numFmtId="0" fontId="23" fillId="21" borderId="0" applyNumberFormat="0" applyBorder="0">
      <alignment/>
      <protection/>
    </xf>
    <xf numFmtId="0" fontId="23" fillId="22" borderId="0" applyNumberFormat="0" applyBorder="0">
      <alignment/>
      <protection/>
    </xf>
    <xf numFmtId="0" fontId="23" fillId="23" borderId="0" applyNumberFormat="0" applyBorder="0">
      <alignment/>
      <protection/>
    </xf>
    <xf numFmtId="0" fontId="23" fillId="24" borderId="0" applyNumberFormat="0" applyBorder="0">
      <alignment/>
      <protection/>
    </xf>
    <xf numFmtId="0" fontId="7" fillId="25" borderId="0" applyNumberFormat="0" applyBorder="0">
      <alignment/>
      <protection/>
    </xf>
    <xf numFmtId="0" fontId="24" fillId="26" borderId="1" applyNumberFormat="0">
      <alignment/>
      <protection/>
    </xf>
    <xf numFmtId="0" fontId="25" fillId="27" borderId="2" applyNumberFormat="0">
      <alignment/>
      <protection/>
    </xf>
    <xf numFmtId="43" fontId="0" fillId="0" borderId="0" applyBorder="0">
      <alignment/>
      <protection/>
    </xf>
    <xf numFmtId="41" fontId="0" fillId="0" borderId="0" applyBorder="0">
      <alignment/>
      <protection/>
    </xf>
    <xf numFmtId="44" fontId="0" fillId="0" borderId="0" applyBorder="0">
      <alignment/>
      <protection/>
    </xf>
    <xf numFmtId="42" fontId="0" fillId="0" borderId="0" applyBorder="0">
      <alignment/>
      <protection/>
    </xf>
    <xf numFmtId="0" fontId="26" fillId="0" borderId="0" applyNumberFormat="0" applyBorder="0">
      <alignment/>
      <protection/>
    </xf>
    <xf numFmtId="0" fontId="2" fillId="0" borderId="0" applyNumberFormat="0" applyBorder="0" applyAlignment="0" applyProtection="0"/>
    <xf numFmtId="0" fontId="27" fillId="28" borderId="0" applyNumberFormat="0" applyBorder="0">
      <alignment/>
      <protection/>
    </xf>
    <xf numFmtId="0" fontId="28" fillId="0" borderId="3" applyNumberFormat="0">
      <alignment/>
      <protection/>
    </xf>
    <xf numFmtId="0" fontId="29" fillId="0" borderId="4" applyNumberFormat="0">
      <alignment/>
      <protection/>
    </xf>
    <xf numFmtId="0" fontId="30" fillId="0" borderId="5" applyNumberFormat="0">
      <alignment/>
      <protection/>
    </xf>
    <xf numFmtId="0" fontId="30" fillId="0" borderId="0" applyNumberFormat="0" applyBorder="0">
      <alignment/>
      <protection/>
    </xf>
    <xf numFmtId="0" fontId="1" fillId="0" borderId="0" applyNumberFormat="0" applyBorder="0" applyAlignment="0" applyProtection="0"/>
    <xf numFmtId="0" fontId="31" fillId="29" borderId="1" applyNumberFormat="0">
      <alignment/>
      <protection/>
    </xf>
    <xf numFmtId="0" fontId="32" fillId="0" borderId="6" applyNumberFormat="0">
      <alignment/>
      <protection/>
    </xf>
    <xf numFmtId="0" fontId="33" fillId="30" borderId="0" applyNumberFormat="0" applyBorder="0">
      <alignment/>
      <protection/>
    </xf>
    <xf numFmtId="0" fontId="0" fillId="0" borderId="0">
      <alignment/>
      <protection/>
    </xf>
    <xf numFmtId="0" fontId="0" fillId="31" borderId="7" applyNumberFormat="0">
      <alignment/>
      <protection/>
    </xf>
    <xf numFmtId="0" fontId="34" fillId="26" borderId="8" applyNumberFormat="0">
      <alignment/>
      <protection/>
    </xf>
    <xf numFmtId="9" fontId="0" fillId="0" borderId="0" applyBorder="0">
      <alignment/>
      <protection/>
    </xf>
    <xf numFmtId="0" fontId="35" fillId="0" borderId="0" applyNumberFormat="0" applyBorder="0">
      <alignment/>
      <protection/>
    </xf>
    <xf numFmtId="0" fontId="36" fillId="0" borderId="9" applyNumberFormat="0">
      <alignment/>
      <protection/>
    </xf>
    <xf numFmtId="0" fontId="37" fillId="0" borderId="0" applyNumberFormat="0" applyBorder="0">
      <alignment/>
      <protection/>
    </xf>
  </cellStyleXfs>
  <cellXfs count="64">
    <xf numFmtId="0" fontId="0" fillId="0" borderId="0" xfId="0" applyAlignment="1">
      <alignment/>
    </xf>
    <xf numFmtId="0" fontId="3" fillId="0" borderId="0" xfId="0" applyFont="1" applyAlignment="1">
      <alignment/>
    </xf>
    <xf numFmtId="0" fontId="3" fillId="0" borderId="0" xfId="0" applyFont="1" applyAlignment="1">
      <alignment horizontal="right"/>
    </xf>
    <xf numFmtId="0" fontId="3" fillId="0" borderId="0" xfId="0" applyFont="1" applyAlignment="1">
      <alignment horizontal="left"/>
    </xf>
    <xf numFmtId="0" fontId="3" fillId="0" borderId="10" xfId="0" applyFont="1" applyBorder="1" applyAlignment="1">
      <alignment/>
    </xf>
    <xf numFmtId="0" fontId="4" fillId="0" borderId="0" xfId="0" applyFont="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3" fillId="0" borderId="10" xfId="0" applyFont="1" applyBorder="1" applyAlignment="1">
      <alignment horizontal="left"/>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3" fontId="3" fillId="0" borderId="0" xfId="0" applyNumberFormat="1" applyFont="1" applyAlignment="1">
      <alignment horizontal="right"/>
    </xf>
    <xf numFmtId="0" fontId="4" fillId="0" borderId="13" xfId="0" applyFont="1" applyBorder="1" applyAlignment="1">
      <alignment horizontal="left"/>
    </xf>
    <xf numFmtId="3" fontId="4" fillId="0" borderId="13" xfId="0" applyNumberFormat="1" applyFont="1" applyBorder="1" applyAlignment="1">
      <alignment horizontal="right"/>
    </xf>
    <xf numFmtId="0" fontId="4" fillId="0" borderId="10" xfId="0" applyFont="1" applyBorder="1" applyAlignment="1">
      <alignment horizontal="left"/>
    </xf>
    <xf numFmtId="3" fontId="4" fillId="0" borderId="10" xfId="0" applyNumberFormat="1" applyFont="1" applyBorder="1" applyAlignment="1">
      <alignment horizontal="right"/>
    </xf>
    <xf numFmtId="4" fontId="3" fillId="0" borderId="0" xfId="0" applyNumberFormat="1" applyFont="1" applyAlignment="1">
      <alignment horizontal="right"/>
    </xf>
    <xf numFmtId="4" fontId="4" fillId="0" borderId="13" xfId="0" applyNumberFormat="1" applyFont="1" applyBorder="1" applyAlignment="1">
      <alignment horizontal="right"/>
    </xf>
    <xf numFmtId="4" fontId="4" fillId="0" borderId="10" xfId="0" applyNumberFormat="1" applyFont="1" applyBorder="1" applyAlignment="1">
      <alignment horizontal="right"/>
    </xf>
    <xf numFmtId="168" fontId="3" fillId="0" borderId="0" xfId="0" applyNumberFormat="1" applyFont="1" applyAlignment="1">
      <alignment horizontal="right"/>
    </xf>
    <xf numFmtId="3" fontId="3" fillId="0" borderId="10" xfId="0" applyNumberFormat="1" applyFont="1" applyBorder="1" applyAlignment="1">
      <alignment horizontal="left"/>
    </xf>
    <xf numFmtId="3" fontId="3" fillId="0" borderId="10" xfId="0" applyNumberFormat="1" applyFont="1" applyBorder="1" applyAlignment="1">
      <alignment horizontal="right"/>
    </xf>
    <xf numFmtId="168" fontId="4" fillId="0" borderId="13" xfId="0" applyNumberFormat="1" applyFont="1" applyBorder="1" applyAlignment="1">
      <alignment horizontal="right"/>
    </xf>
    <xf numFmtId="168" fontId="4" fillId="0" borderId="10" xfId="0" applyNumberFormat="1" applyFont="1" applyBorder="1" applyAlignment="1">
      <alignment horizontal="right"/>
    </xf>
    <xf numFmtId="168" fontId="3" fillId="0" borderId="10" xfId="0" applyNumberFormat="1" applyFont="1" applyBorder="1" applyAlignment="1">
      <alignment horizontal="right"/>
    </xf>
    <xf numFmtId="0" fontId="3" fillId="0" borderId="0" xfId="0" applyFont="1" applyBorder="1" applyAlignment="1">
      <alignment/>
    </xf>
    <xf numFmtId="0" fontId="4" fillId="0" borderId="0" xfId="0" applyFont="1" applyAlignment="1">
      <alignment/>
    </xf>
    <xf numFmtId="3" fontId="3" fillId="0" borderId="13" xfId="0" applyNumberFormat="1" applyFont="1" applyBorder="1" applyAlignment="1">
      <alignment horizontal="right"/>
    </xf>
    <xf numFmtId="0" fontId="0" fillId="0" borderId="0" xfId="0" applyFill="1" applyAlignment="1">
      <alignment/>
    </xf>
    <xf numFmtId="0" fontId="0" fillId="0" borderId="0" xfId="0" applyFont="1" applyAlignment="1">
      <alignment/>
    </xf>
    <xf numFmtId="0" fontId="3" fillId="0" borderId="0" xfId="0" applyFont="1" applyBorder="1" applyAlignment="1">
      <alignment horizontal="left"/>
    </xf>
    <xf numFmtId="0" fontId="4" fillId="0" borderId="12" xfId="0" applyFont="1" applyFill="1" applyBorder="1" applyAlignment="1">
      <alignment horizontal="center" vertical="center" wrapText="1"/>
    </xf>
    <xf numFmtId="0" fontId="0" fillId="0" borderId="0" xfId="57" applyFill="1" applyAlignment="1">
      <alignment wrapText="1"/>
      <protection/>
    </xf>
    <xf numFmtId="0" fontId="3" fillId="0" borderId="13" xfId="0" applyFont="1" applyBorder="1" applyAlignment="1">
      <alignment/>
    </xf>
    <xf numFmtId="0" fontId="3" fillId="0" borderId="10" xfId="0" applyFont="1" applyBorder="1" applyAlignment="1">
      <alignment/>
    </xf>
    <xf numFmtId="0" fontId="3" fillId="0" borderId="0" xfId="0" applyFont="1" applyAlignment="1">
      <alignment horizontal="center"/>
    </xf>
    <xf numFmtId="0" fontId="3" fillId="0" borderId="0" xfId="0" applyNumberFormat="1" applyFont="1" applyAlignment="1">
      <alignment horizontal="left" vertical="top" wrapText="1"/>
    </xf>
    <xf numFmtId="0" fontId="3" fillId="0" borderId="0" xfId="0" applyFont="1" applyAlignment="1">
      <alignment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0" xfId="0" applyFont="1" applyAlignment="1">
      <alignment horizontal="center"/>
    </xf>
    <xf numFmtId="0" fontId="0" fillId="0" borderId="0" xfId="0" applyAlignment="1">
      <alignment horizontal="center"/>
    </xf>
    <xf numFmtId="0" fontId="4" fillId="0" borderId="10" xfId="0" applyFont="1" applyBorder="1" applyAlignment="1">
      <alignment horizontal="center"/>
    </xf>
    <xf numFmtId="0" fontId="0" fillId="0" borderId="10" xfId="0" applyBorder="1" applyAlignment="1">
      <alignment horizontal="center"/>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4"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15" xfId="0" applyBorder="1" applyAlignment="1">
      <alignment horizontal="center" vertical="center" wrapText="1"/>
    </xf>
    <xf numFmtId="0" fontId="3" fillId="0" borderId="0" xfId="0" applyFont="1" applyAlignment="1">
      <alignment horizontal="left" vertical="top" wrapText="1"/>
    </xf>
    <xf numFmtId="0" fontId="4" fillId="0" borderId="21" xfId="0" applyFont="1" applyBorder="1" applyAlignment="1">
      <alignment horizontal="center" vertical="center" wrapText="1"/>
    </xf>
    <xf numFmtId="0" fontId="3" fillId="0" borderId="0" xfId="0" applyFont="1" applyAlignment="1">
      <alignment/>
    </xf>
    <xf numFmtId="0" fontId="3" fillId="0" borderId="0" xfId="57" applyFont="1" applyFill="1" applyAlignment="1">
      <alignment horizontal="left" vertical="top" wrapText="1"/>
      <protection/>
    </xf>
    <xf numFmtId="0" fontId="0" fillId="0" borderId="0" xfId="0" applyAlignment="1">
      <alignment horizontal="left" vertical="top"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3" fillId="0" borderId="0" xfId="0" applyFont="1" applyFill="1" applyAlignment="1">
      <alignment horizontal="left" vertical="top" wrapText="1"/>
    </xf>
    <xf numFmtId="0" fontId="3" fillId="0" borderId="0" xfId="0" applyFont="1" applyAlignment="1">
      <alignment wrapText="1"/>
    </xf>
    <xf numFmtId="0" fontId="3" fillId="0" borderId="0" xfId="0" applyFont="1" applyAlignment="1">
      <alignment/>
    </xf>
    <xf numFmtId="14" fontId="3" fillId="0" borderId="0" xfId="0" applyNumberFormat="1" applyFont="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3:C25"/>
  <sheetViews>
    <sheetView showGridLines="0" tabSelected="1" zoomScalePageLayoutView="0" workbookViewId="0" topLeftCell="A1">
      <selection activeCell="B1" sqref="B1"/>
    </sheetView>
  </sheetViews>
  <sheetFormatPr defaultColWidth="9.140625" defaultRowHeight="12.75"/>
  <cols>
    <col min="1" max="1" width="31.421875" style="0" customWidth="1"/>
    <col min="2" max="2" width="60.00390625" style="0" customWidth="1"/>
    <col min="3" max="3" width="30.00390625" style="0" customWidth="1"/>
  </cols>
  <sheetData>
    <row r="1" ht="24" customHeight="1"/>
    <row r="2" ht="24" customHeight="1"/>
    <row r="3" spans="1:3" ht="12" customHeight="1">
      <c r="A3" s="35" t="s">
        <v>0</v>
      </c>
      <c r="B3" s="35"/>
      <c r="C3" s="35"/>
    </row>
    <row r="4" spans="1:3" ht="12" customHeight="1">
      <c r="A4" s="35" t="s">
        <v>1</v>
      </c>
      <c r="B4" s="35"/>
      <c r="C4" s="35"/>
    </row>
    <row r="5" ht="24" customHeight="1"/>
    <row r="6" ht="24" customHeight="1"/>
    <row r="7" ht="24" customHeight="1"/>
    <row r="8" spans="1:3" ht="24" customHeight="1">
      <c r="A8" s="35" t="s">
        <v>391</v>
      </c>
      <c r="B8" s="35"/>
      <c r="C8" s="35"/>
    </row>
    <row r="9" spans="1:3" ht="24" customHeight="1">
      <c r="A9" s="35" t="s">
        <v>398</v>
      </c>
      <c r="B9" s="35"/>
      <c r="C9" s="35"/>
    </row>
    <row r="10" spans="1:3" ht="24" customHeight="1">
      <c r="A10" s="35" t="s">
        <v>392</v>
      </c>
      <c r="B10" s="35"/>
      <c r="C10" s="35"/>
    </row>
    <row r="11" ht="24" customHeight="1"/>
    <row r="12" ht="24" customHeight="1"/>
    <row r="13" spans="1:3" ht="24" customHeight="1">
      <c r="A13" s="35" t="s">
        <v>2</v>
      </c>
      <c r="B13" s="35"/>
      <c r="C13" s="35"/>
    </row>
    <row r="14" spans="1:3" ht="24" customHeight="1">
      <c r="A14" s="35" t="s">
        <v>3</v>
      </c>
      <c r="B14" s="35"/>
      <c r="C14" s="35"/>
    </row>
    <row r="15" spans="1:3" ht="24" customHeight="1">
      <c r="A15" s="35" t="s">
        <v>4</v>
      </c>
      <c r="B15" s="35"/>
      <c r="C15" s="35"/>
    </row>
    <row r="16" spans="1:3" ht="24" customHeight="1">
      <c r="A16" s="35" t="s">
        <v>5</v>
      </c>
      <c r="B16" s="35"/>
      <c r="C16" s="35"/>
    </row>
    <row r="17" spans="1:3" ht="24" customHeight="1">
      <c r="A17" s="35" t="s">
        <v>6</v>
      </c>
      <c r="B17" s="35"/>
      <c r="C17" s="35"/>
    </row>
    <row r="18" ht="12" customHeight="1"/>
    <row r="19" ht="12" customHeight="1"/>
    <row r="20" spans="1:3" ht="7.5" customHeight="1">
      <c r="A20" s="33"/>
      <c r="B20" s="33"/>
      <c r="C20" s="33"/>
    </row>
    <row r="21" spans="1:2" ht="12" customHeight="1">
      <c r="A21" s="2" t="s">
        <v>7</v>
      </c>
      <c r="B21" s="3" t="s">
        <v>8</v>
      </c>
    </row>
    <row r="22" spans="1:2" ht="12" customHeight="1">
      <c r="A22" s="1"/>
      <c r="B22" s="3" t="s">
        <v>9</v>
      </c>
    </row>
    <row r="23" spans="1:2" ht="18" customHeight="1">
      <c r="A23" s="1"/>
      <c r="B23" s="3" t="s">
        <v>10</v>
      </c>
    </row>
    <row r="24" spans="1:2" ht="12" customHeight="1">
      <c r="A24" s="1"/>
      <c r="B24" s="3" t="s">
        <v>11</v>
      </c>
    </row>
    <row r="25" spans="1:3" ht="7.5" customHeight="1">
      <c r="A25" s="34"/>
      <c r="B25" s="34"/>
      <c r="C25" s="34"/>
    </row>
  </sheetData>
  <sheetProtection/>
  <mergeCells count="12">
    <mergeCell ref="A3:C3"/>
    <mergeCell ref="A4:C4"/>
    <mergeCell ref="A8:C8"/>
    <mergeCell ref="A9:C9"/>
    <mergeCell ref="A20:C20"/>
    <mergeCell ref="A25:C25"/>
    <mergeCell ref="A10:C10"/>
    <mergeCell ref="A13:C13"/>
    <mergeCell ref="A14:C14"/>
    <mergeCell ref="A15:C15"/>
    <mergeCell ref="A16:C16"/>
    <mergeCell ref="A17:C17"/>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I1" sqref="I1"/>
    </sheetView>
  </sheetViews>
  <sheetFormatPr defaultColWidth="9.140625" defaultRowHeight="12.75"/>
  <cols>
    <col min="1" max="9" width="11.421875" style="0" customWidth="1"/>
  </cols>
  <sheetData>
    <row r="1" spans="1:9" ht="12" customHeight="1">
      <c r="A1" s="42" t="s">
        <v>393</v>
      </c>
      <c r="B1" s="42"/>
      <c r="C1" s="42"/>
      <c r="D1" s="42"/>
      <c r="E1" s="42"/>
      <c r="F1" s="42"/>
      <c r="G1" s="42"/>
      <c r="H1" s="42"/>
      <c r="I1" s="63">
        <v>41222</v>
      </c>
    </row>
    <row r="2" spans="1:9" ht="12" customHeight="1">
      <c r="A2" s="44" t="s">
        <v>95</v>
      </c>
      <c r="B2" s="44"/>
      <c r="C2" s="44"/>
      <c r="D2" s="44"/>
      <c r="E2" s="44"/>
      <c r="F2" s="44"/>
      <c r="G2" s="44"/>
      <c r="H2" s="44"/>
      <c r="I2" s="1"/>
    </row>
    <row r="3" spans="1:9" ht="24" customHeight="1">
      <c r="A3" s="46" t="s">
        <v>52</v>
      </c>
      <c r="B3" s="48" t="s">
        <v>96</v>
      </c>
      <c r="C3" s="54"/>
      <c r="D3" s="49"/>
      <c r="E3" s="48" t="s">
        <v>97</v>
      </c>
      <c r="F3" s="54"/>
      <c r="G3" s="49"/>
      <c r="H3" s="38" t="s">
        <v>220</v>
      </c>
      <c r="I3" s="40" t="s">
        <v>221</v>
      </c>
    </row>
    <row r="4" spans="1:9" ht="24" customHeight="1">
      <c r="A4" s="47"/>
      <c r="B4" s="10" t="s">
        <v>81</v>
      </c>
      <c r="C4" s="10" t="s">
        <v>82</v>
      </c>
      <c r="D4" s="10" t="s">
        <v>98</v>
      </c>
      <c r="E4" s="10" t="s">
        <v>81</v>
      </c>
      <c r="F4" s="10" t="s">
        <v>82</v>
      </c>
      <c r="G4" s="10" t="s">
        <v>98</v>
      </c>
      <c r="H4" s="39"/>
      <c r="I4" s="41"/>
    </row>
    <row r="5" spans="1:9" ht="12" customHeight="1">
      <c r="A5" s="1"/>
      <c r="B5" s="33" t="str">
        <f>REPT("-",90)&amp;" Number "&amp;REPT("-",90)</f>
        <v>------------------------------------------------------------------------------------------ Number ------------------------------------------------------------------------------------------</v>
      </c>
      <c r="C5" s="33"/>
      <c r="D5" s="33"/>
      <c r="E5" s="33"/>
      <c r="F5" s="33"/>
      <c r="G5" s="33"/>
      <c r="H5" s="33"/>
      <c r="I5" s="33"/>
    </row>
    <row r="6" ht="12" customHeight="1">
      <c r="A6" s="3" t="s">
        <v>394</v>
      </c>
    </row>
    <row r="7" spans="1:9" ht="12" customHeight="1">
      <c r="A7" s="2" t="str">
        <f>"Oct "&amp;RIGHT(A6,4)-1</f>
        <v>Oct 2010</v>
      </c>
      <c r="B7" s="11">
        <v>12664822</v>
      </c>
      <c r="C7" s="11">
        <v>2104185</v>
      </c>
      <c r="D7" s="11">
        <v>14769007</v>
      </c>
      <c r="E7" s="11">
        <v>156660120</v>
      </c>
      <c r="F7" s="11">
        <v>16058310</v>
      </c>
      <c r="G7" s="11">
        <v>172718430</v>
      </c>
      <c r="H7" s="11">
        <v>11386299</v>
      </c>
      <c r="I7" s="16">
        <v>19.89</v>
      </c>
    </row>
    <row r="8" spans="1:9" ht="12" customHeight="1">
      <c r="A8" s="2" t="str">
        <f>"Nov "&amp;RIGHT(A6,4)-1</f>
        <v>Nov 2010</v>
      </c>
      <c r="B8" s="11">
        <v>11908455</v>
      </c>
      <c r="C8" s="11">
        <v>1982783</v>
      </c>
      <c r="D8" s="11">
        <v>13891238</v>
      </c>
      <c r="E8" s="11">
        <v>143048981</v>
      </c>
      <c r="F8" s="11">
        <v>14648535</v>
      </c>
      <c r="G8" s="11">
        <v>157697516</v>
      </c>
      <c r="H8" s="11">
        <v>11481367</v>
      </c>
      <c r="I8" s="16">
        <v>17.9473</v>
      </c>
    </row>
    <row r="9" spans="1:9" ht="12" customHeight="1">
      <c r="A9" s="2" t="str">
        <f>"Dec "&amp;RIGHT(A6,4)-1</f>
        <v>Dec 2010</v>
      </c>
      <c r="B9" s="11">
        <v>9182882</v>
      </c>
      <c r="C9" s="11">
        <v>1534349</v>
      </c>
      <c r="D9" s="11">
        <v>10717231</v>
      </c>
      <c r="E9" s="11">
        <v>105222522</v>
      </c>
      <c r="F9" s="11">
        <v>10771997</v>
      </c>
      <c r="G9" s="11">
        <v>115994519</v>
      </c>
      <c r="H9" s="11">
        <v>11024895</v>
      </c>
      <c r="I9" s="16">
        <v>13.7602</v>
      </c>
    </row>
    <row r="10" spans="1:9" ht="12" customHeight="1">
      <c r="A10" s="2" t="str">
        <f>"Jan "&amp;RIGHT(A6,4)</f>
        <v>Jan 2011</v>
      </c>
      <c r="B10" s="11">
        <v>11289651</v>
      </c>
      <c r="C10" s="11">
        <v>1859547</v>
      </c>
      <c r="D10" s="11">
        <v>13149198</v>
      </c>
      <c r="E10" s="11">
        <v>134887515</v>
      </c>
      <c r="F10" s="11">
        <v>13738089</v>
      </c>
      <c r="G10" s="11">
        <v>148625604</v>
      </c>
      <c r="H10" s="11">
        <v>10745858</v>
      </c>
      <c r="I10" s="16">
        <v>17.945</v>
      </c>
    </row>
    <row r="11" spans="1:9" ht="12" customHeight="1">
      <c r="A11" s="2" t="str">
        <f>"Feb "&amp;RIGHT(A6,4)</f>
        <v>Feb 2011</v>
      </c>
      <c r="B11" s="11">
        <v>11163567</v>
      </c>
      <c r="C11" s="11">
        <v>1819698</v>
      </c>
      <c r="D11" s="11">
        <v>12983265</v>
      </c>
      <c r="E11" s="11">
        <v>135708648</v>
      </c>
      <c r="F11" s="11">
        <v>13738038</v>
      </c>
      <c r="G11" s="11">
        <v>149446686</v>
      </c>
      <c r="H11" s="11">
        <v>11009393</v>
      </c>
      <c r="I11" s="16">
        <v>17.5787</v>
      </c>
    </row>
    <row r="12" spans="1:9" ht="12" customHeight="1">
      <c r="A12" s="2" t="str">
        <f>"Mar "&amp;RIGHT(A6,4)</f>
        <v>Mar 2011</v>
      </c>
      <c r="B12" s="11">
        <v>14095632</v>
      </c>
      <c r="C12" s="11">
        <v>2311671</v>
      </c>
      <c r="D12" s="11">
        <v>16407303</v>
      </c>
      <c r="E12" s="11">
        <v>164633778</v>
      </c>
      <c r="F12" s="11">
        <v>16793413</v>
      </c>
      <c r="G12" s="11">
        <v>181427191</v>
      </c>
      <c r="H12" s="11">
        <v>11461135</v>
      </c>
      <c r="I12" s="16">
        <v>20.6658</v>
      </c>
    </row>
    <row r="13" spans="1:9" ht="12" customHeight="1">
      <c r="A13" s="2" t="str">
        <f>"Apr "&amp;RIGHT(A6,4)</f>
        <v>Apr 2011</v>
      </c>
      <c r="B13" s="11">
        <v>12563161</v>
      </c>
      <c r="C13" s="11">
        <v>2052559</v>
      </c>
      <c r="D13" s="11">
        <v>14615720</v>
      </c>
      <c r="E13" s="11">
        <v>143141782</v>
      </c>
      <c r="F13" s="11">
        <v>14445065</v>
      </c>
      <c r="G13" s="11">
        <v>157586847</v>
      </c>
      <c r="H13" s="11">
        <v>11450825</v>
      </c>
      <c r="I13" s="16">
        <v>18.0041</v>
      </c>
    </row>
    <row r="14" spans="1:9" ht="12" customHeight="1">
      <c r="A14" s="2" t="str">
        <f>"May "&amp;RIGHT(A6,4)</f>
        <v>May 2011</v>
      </c>
      <c r="B14" s="11">
        <v>14405649</v>
      </c>
      <c r="C14" s="11">
        <v>2297382</v>
      </c>
      <c r="D14" s="11">
        <v>16703031</v>
      </c>
      <c r="E14" s="11">
        <v>162403441</v>
      </c>
      <c r="F14" s="11">
        <v>16202931</v>
      </c>
      <c r="G14" s="11">
        <v>178606372</v>
      </c>
      <c r="H14" s="11">
        <v>11444410</v>
      </c>
      <c r="I14" s="16">
        <v>20.3362</v>
      </c>
    </row>
    <row r="15" spans="1:9" ht="12" customHeight="1">
      <c r="A15" s="2" t="str">
        <f>"Jun "&amp;RIGHT(A6,4)</f>
        <v>Jun 2011</v>
      </c>
      <c r="B15" s="11">
        <v>3942546</v>
      </c>
      <c r="C15" s="11">
        <v>543292</v>
      </c>
      <c r="D15" s="11">
        <v>4485838</v>
      </c>
      <c r="E15" s="11">
        <v>47133474</v>
      </c>
      <c r="F15" s="11">
        <v>4067933</v>
      </c>
      <c r="G15" s="11">
        <v>51201407</v>
      </c>
      <c r="H15" s="11">
        <v>5796681</v>
      </c>
      <c r="I15" s="16">
        <v>11.0539</v>
      </c>
    </row>
    <row r="16" spans="1:9" ht="12" customHeight="1">
      <c r="A16" s="2" t="str">
        <f>"Jul "&amp;RIGHT(A6,4)</f>
        <v>Jul 2011</v>
      </c>
      <c r="B16" s="11">
        <v>558584</v>
      </c>
      <c r="C16" s="11">
        <v>21433</v>
      </c>
      <c r="D16" s="11">
        <v>580017</v>
      </c>
      <c r="E16" s="11">
        <v>9195704</v>
      </c>
      <c r="F16" s="11">
        <v>272098</v>
      </c>
      <c r="G16" s="11">
        <v>9467802</v>
      </c>
      <c r="H16" s="11">
        <v>563847</v>
      </c>
      <c r="I16" s="16">
        <v>19.0211</v>
      </c>
    </row>
    <row r="17" spans="1:9" ht="12" customHeight="1">
      <c r="A17" s="2" t="str">
        <f>"Aug "&amp;RIGHT(A6,4)</f>
        <v>Aug 2011</v>
      </c>
      <c r="B17" s="11">
        <v>3136882</v>
      </c>
      <c r="C17" s="11">
        <v>439034</v>
      </c>
      <c r="D17" s="11">
        <v>3575916</v>
      </c>
      <c r="E17" s="11">
        <v>64712009</v>
      </c>
      <c r="F17" s="11">
        <v>5675767</v>
      </c>
      <c r="G17" s="11">
        <v>70387776</v>
      </c>
      <c r="H17" s="11">
        <v>6991611</v>
      </c>
      <c r="I17" s="16">
        <v>12.6526</v>
      </c>
    </row>
    <row r="18" spans="1:9" ht="12" customHeight="1">
      <c r="A18" s="2" t="str">
        <f>"Sep "&amp;RIGHT(A6,4)</f>
        <v>Sep 2011</v>
      </c>
      <c r="B18" s="11">
        <v>10586446</v>
      </c>
      <c r="C18" s="11">
        <v>1749835</v>
      </c>
      <c r="D18" s="11">
        <v>12336281</v>
      </c>
      <c r="E18" s="11">
        <v>170087170</v>
      </c>
      <c r="F18" s="11">
        <v>17121783</v>
      </c>
      <c r="G18" s="11">
        <v>187208953</v>
      </c>
      <c r="H18" s="11">
        <v>11568084</v>
      </c>
      <c r="I18" s="16">
        <v>20.618</v>
      </c>
    </row>
    <row r="19" spans="1:9" ht="12" customHeight="1">
      <c r="A19" s="12" t="s">
        <v>57</v>
      </c>
      <c r="B19" s="13">
        <v>115498277</v>
      </c>
      <c r="C19" s="13">
        <v>18715768</v>
      </c>
      <c r="D19" s="13">
        <v>134214045</v>
      </c>
      <c r="E19" s="13">
        <v>1436835144</v>
      </c>
      <c r="F19" s="13">
        <v>143533959</v>
      </c>
      <c r="G19" s="13">
        <v>1580369103</v>
      </c>
      <c r="H19" s="13">
        <v>11285807.3333</v>
      </c>
      <c r="I19" s="17">
        <v>177.7992</v>
      </c>
    </row>
    <row r="20" spans="1:9" ht="12" customHeight="1">
      <c r="A20" s="14" t="s">
        <v>396</v>
      </c>
      <c r="B20" s="15">
        <v>104911831</v>
      </c>
      <c r="C20" s="15">
        <v>16965933</v>
      </c>
      <c r="D20" s="15">
        <v>121877764</v>
      </c>
      <c r="E20" s="15">
        <v>1266747974</v>
      </c>
      <c r="F20" s="15">
        <v>126412176</v>
      </c>
      <c r="G20" s="15">
        <v>1393160150</v>
      </c>
      <c r="H20" s="15">
        <v>11250522.75</v>
      </c>
      <c r="I20" s="18">
        <v>157.1812</v>
      </c>
    </row>
    <row r="21" ht="12" customHeight="1">
      <c r="A21" s="3" t="str">
        <f>"FY "&amp;RIGHT(A6,4)+1</f>
        <v>FY 2012</v>
      </c>
    </row>
    <row r="22" spans="1:9" ht="12" customHeight="1">
      <c r="A22" s="2" t="str">
        <f>"Oct "&amp;RIGHT(A6,4)</f>
        <v>Oct 2011</v>
      </c>
      <c r="B22" s="11">
        <v>10581374</v>
      </c>
      <c r="C22" s="11">
        <v>1800780</v>
      </c>
      <c r="D22" s="11">
        <v>12382154</v>
      </c>
      <c r="E22" s="11">
        <v>166149336</v>
      </c>
      <c r="F22" s="11">
        <v>17332049</v>
      </c>
      <c r="G22" s="11">
        <v>183481385</v>
      </c>
      <c r="H22" s="11">
        <v>11919688</v>
      </c>
      <c r="I22" s="16">
        <v>19.7313</v>
      </c>
    </row>
    <row r="23" spans="1:9" ht="12" customHeight="1">
      <c r="A23" s="2" t="str">
        <f>"Nov "&amp;RIGHT(A6,4)</f>
        <v>Nov 2011</v>
      </c>
      <c r="B23" s="11">
        <v>9995653</v>
      </c>
      <c r="C23" s="11">
        <v>1715589</v>
      </c>
      <c r="D23" s="11">
        <v>11711242</v>
      </c>
      <c r="E23" s="11">
        <v>155973590</v>
      </c>
      <c r="F23" s="11">
        <v>16387893</v>
      </c>
      <c r="G23" s="11">
        <v>172361483</v>
      </c>
      <c r="H23" s="11">
        <v>12176588</v>
      </c>
      <c r="I23" s="16">
        <v>18.0443</v>
      </c>
    </row>
    <row r="24" spans="1:9" ht="12" customHeight="1">
      <c r="A24" s="2" t="str">
        <f>"Dec "&amp;RIGHT(A6,4)</f>
        <v>Dec 2011</v>
      </c>
      <c r="B24" s="11">
        <v>7882030</v>
      </c>
      <c r="C24" s="11">
        <v>1346030</v>
      </c>
      <c r="D24" s="11">
        <v>9228060</v>
      </c>
      <c r="E24" s="11">
        <v>117804929</v>
      </c>
      <c r="F24" s="11">
        <v>12275092</v>
      </c>
      <c r="G24" s="11">
        <v>130080021</v>
      </c>
      <c r="H24" s="11">
        <v>11734784</v>
      </c>
      <c r="I24" s="16">
        <v>14.1371</v>
      </c>
    </row>
    <row r="25" spans="1:9" ht="12" customHeight="1">
      <c r="A25" s="2" t="str">
        <f>"Jan "&amp;RIGHT(A6,4)+1</f>
        <v>Jan 2012</v>
      </c>
      <c r="B25" s="11">
        <v>10210701</v>
      </c>
      <c r="C25" s="11">
        <v>1741162</v>
      </c>
      <c r="D25" s="11">
        <v>11951863</v>
      </c>
      <c r="E25" s="11">
        <v>158144516</v>
      </c>
      <c r="F25" s="11">
        <v>16491211</v>
      </c>
      <c r="G25" s="11">
        <v>174635727</v>
      </c>
      <c r="H25" s="11">
        <v>11678163</v>
      </c>
      <c r="I25" s="16">
        <v>18.971</v>
      </c>
    </row>
    <row r="26" spans="1:9" ht="12" customHeight="1">
      <c r="A26" s="2" t="str">
        <f>"Feb "&amp;RIGHT(A6,4)+1</f>
        <v>Feb 2012</v>
      </c>
      <c r="B26" s="11">
        <v>10615652</v>
      </c>
      <c r="C26" s="11">
        <v>1789558</v>
      </c>
      <c r="D26" s="11">
        <v>12405210</v>
      </c>
      <c r="E26" s="11">
        <v>166451588</v>
      </c>
      <c r="F26" s="11">
        <v>17245035</v>
      </c>
      <c r="G26" s="11">
        <v>183696623</v>
      </c>
      <c r="H26" s="11">
        <v>11964035</v>
      </c>
      <c r="I26" s="16">
        <v>19.4318</v>
      </c>
    </row>
    <row r="27" spans="1:9" ht="12" customHeight="1">
      <c r="A27" s="2" t="str">
        <f>"Mar "&amp;RIGHT(A6,4)+1</f>
        <v>Mar 2012</v>
      </c>
      <c r="B27" s="11">
        <v>10983233</v>
      </c>
      <c r="C27" s="11">
        <v>1858298</v>
      </c>
      <c r="D27" s="11">
        <v>12841531</v>
      </c>
      <c r="E27" s="11">
        <v>168244611</v>
      </c>
      <c r="F27" s="11">
        <v>17455635</v>
      </c>
      <c r="G27" s="11">
        <v>185700246</v>
      </c>
      <c r="H27" s="11">
        <v>11983849</v>
      </c>
      <c r="I27" s="16">
        <v>19.7074</v>
      </c>
    </row>
    <row r="28" spans="1:9" ht="12" customHeight="1">
      <c r="A28" s="2" t="str">
        <f>"Apr "&amp;RIGHT(A6,4)+1</f>
        <v>Apr 2012</v>
      </c>
      <c r="B28" s="11">
        <v>9913837</v>
      </c>
      <c r="C28" s="11">
        <v>1669432</v>
      </c>
      <c r="D28" s="11">
        <v>11583269</v>
      </c>
      <c r="E28" s="11">
        <v>152584941</v>
      </c>
      <c r="F28" s="11">
        <v>15637338</v>
      </c>
      <c r="G28" s="11">
        <v>168222279</v>
      </c>
      <c r="H28" s="11">
        <v>12064334</v>
      </c>
      <c r="I28" s="16">
        <v>17.699</v>
      </c>
    </row>
    <row r="29" spans="1:9" ht="12" customHeight="1">
      <c r="A29" s="2" t="str">
        <f>"May "&amp;RIGHT(A6,4)+1</f>
        <v>May 2012</v>
      </c>
      <c r="B29" s="11">
        <v>11523259</v>
      </c>
      <c r="C29" s="11">
        <v>1883823</v>
      </c>
      <c r="D29" s="11">
        <v>13407082</v>
      </c>
      <c r="E29" s="11">
        <v>173512693</v>
      </c>
      <c r="F29" s="11">
        <v>17519298</v>
      </c>
      <c r="G29" s="11">
        <v>191031991</v>
      </c>
      <c r="H29" s="11">
        <v>11875125</v>
      </c>
      <c r="I29" s="16">
        <v>20.2855</v>
      </c>
    </row>
    <row r="30" spans="1:9" ht="12" customHeight="1">
      <c r="A30" s="2" t="str">
        <f>"Jun "&amp;RIGHT(A6,4)+1</f>
        <v>Jun 2012</v>
      </c>
      <c r="B30" s="11">
        <v>2593462</v>
      </c>
      <c r="C30" s="11">
        <v>317476</v>
      </c>
      <c r="D30" s="11">
        <v>2910938</v>
      </c>
      <c r="E30" s="11">
        <v>38474792</v>
      </c>
      <c r="F30" s="11">
        <v>3220706</v>
      </c>
      <c r="G30" s="11">
        <v>41695498</v>
      </c>
      <c r="H30" s="11">
        <v>4725522</v>
      </c>
      <c r="I30" s="16">
        <v>10.7432</v>
      </c>
    </row>
    <row r="31" spans="1:9" ht="12" customHeight="1">
      <c r="A31" s="2" t="str">
        <f>"Jul "&amp;RIGHT(A6,4)+1</f>
        <v>Jul 2012</v>
      </c>
      <c r="B31" s="11">
        <v>762552</v>
      </c>
      <c r="C31" s="11">
        <v>26812</v>
      </c>
      <c r="D31" s="11">
        <v>789364</v>
      </c>
      <c r="E31" s="11">
        <v>8838463</v>
      </c>
      <c r="F31" s="11">
        <v>284559</v>
      </c>
      <c r="G31" s="11">
        <v>9123022</v>
      </c>
      <c r="H31" s="11">
        <v>557683</v>
      </c>
      <c r="I31" s="16">
        <v>18.9563</v>
      </c>
    </row>
    <row r="32" spans="1:9" ht="12" customHeight="1">
      <c r="A32" s="2" t="str">
        <f>"Aug "&amp;RIGHT(A6,4)+1</f>
        <v>Aug 2012</v>
      </c>
      <c r="B32" s="11">
        <v>3064770</v>
      </c>
      <c r="C32" s="11">
        <v>425704</v>
      </c>
      <c r="D32" s="11">
        <v>3490474</v>
      </c>
      <c r="E32" s="11">
        <v>67375241</v>
      </c>
      <c r="F32" s="11">
        <v>5940846</v>
      </c>
      <c r="G32" s="11">
        <v>73316087</v>
      </c>
      <c r="H32" s="11">
        <v>7100754</v>
      </c>
      <c r="I32" s="16">
        <v>12.8514</v>
      </c>
    </row>
    <row r="33" spans="1:9" ht="12" customHeight="1">
      <c r="A33" s="2" t="str">
        <f>"Sep "&amp;RIGHT(A6,4)+1</f>
        <v>Sep 2012</v>
      </c>
      <c r="B33" s="11" t="s">
        <v>395</v>
      </c>
      <c r="C33" s="11" t="s">
        <v>395</v>
      </c>
      <c r="D33" s="11" t="s">
        <v>395</v>
      </c>
      <c r="E33" s="11" t="s">
        <v>395</v>
      </c>
      <c r="F33" s="11" t="s">
        <v>395</v>
      </c>
      <c r="G33" s="11" t="s">
        <v>395</v>
      </c>
      <c r="H33" s="11" t="s">
        <v>395</v>
      </c>
      <c r="I33" s="16" t="s">
        <v>395</v>
      </c>
    </row>
    <row r="34" spans="1:9" ht="12" customHeight="1">
      <c r="A34" s="12" t="s">
        <v>57</v>
      </c>
      <c r="B34" s="13">
        <v>88126523</v>
      </c>
      <c r="C34" s="13">
        <v>14574664</v>
      </c>
      <c r="D34" s="13">
        <v>102701187</v>
      </c>
      <c r="E34" s="13">
        <v>1373554700</v>
      </c>
      <c r="F34" s="13">
        <v>139789662</v>
      </c>
      <c r="G34" s="13">
        <v>1513344362</v>
      </c>
      <c r="H34" s="13">
        <v>11924570.75</v>
      </c>
      <c r="I34" s="17">
        <v>158.7506</v>
      </c>
    </row>
    <row r="35" spans="1:9" ht="12" customHeight="1">
      <c r="A35" s="14" t="str">
        <f>"Total "&amp;MID(A20,7,LEN(A20)-13)&amp;" Months"</f>
        <v>Total 11 Months</v>
      </c>
      <c r="B35" s="15">
        <v>88126523</v>
      </c>
      <c r="C35" s="15">
        <v>14574664</v>
      </c>
      <c r="D35" s="15">
        <v>102701187</v>
      </c>
      <c r="E35" s="15">
        <v>1373554700</v>
      </c>
      <c r="F35" s="15">
        <v>139789662</v>
      </c>
      <c r="G35" s="15">
        <v>1513344362</v>
      </c>
      <c r="H35" s="15">
        <v>11924570.75</v>
      </c>
      <c r="I35" s="18">
        <v>158.7506</v>
      </c>
    </row>
    <row r="36" spans="1:9" ht="12" customHeight="1">
      <c r="A36" s="33"/>
      <c r="B36" s="33"/>
      <c r="C36" s="33"/>
      <c r="D36" s="33"/>
      <c r="E36" s="33"/>
      <c r="F36" s="33"/>
      <c r="G36" s="33"/>
      <c r="H36" s="33"/>
      <c r="I36" s="33"/>
    </row>
    <row r="37" spans="1:9" ht="69.75" customHeight="1">
      <c r="A37" s="53" t="s">
        <v>99</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I3:I4"/>
    <mergeCell ref="B5:I5"/>
    <mergeCell ref="A36:I36"/>
    <mergeCell ref="A37:I37"/>
    <mergeCell ref="A1:H1"/>
    <mergeCell ref="A2:H2"/>
    <mergeCell ref="A3:A4"/>
    <mergeCell ref="B3:D3"/>
    <mergeCell ref="E3:G3"/>
    <mergeCell ref="H3:H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I1" sqref="I1"/>
    </sheetView>
  </sheetViews>
  <sheetFormatPr defaultColWidth="9.140625" defaultRowHeight="12.75"/>
  <cols>
    <col min="1" max="9" width="11.421875" style="0" customWidth="1"/>
  </cols>
  <sheetData>
    <row r="1" spans="1:9" ht="12" customHeight="1">
      <c r="A1" s="42" t="s">
        <v>393</v>
      </c>
      <c r="B1" s="42"/>
      <c r="C1" s="42"/>
      <c r="D1" s="42"/>
      <c r="E1" s="42"/>
      <c r="F1" s="42"/>
      <c r="G1" s="42"/>
      <c r="H1" s="42"/>
      <c r="I1" s="63">
        <v>41222</v>
      </c>
    </row>
    <row r="2" spans="1:9" ht="12" customHeight="1">
      <c r="A2" s="44" t="s">
        <v>100</v>
      </c>
      <c r="B2" s="44"/>
      <c r="C2" s="44"/>
      <c r="D2" s="44"/>
      <c r="E2" s="44"/>
      <c r="F2" s="44"/>
      <c r="G2" s="44"/>
      <c r="H2" s="44"/>
      <c r="I2" s="1"/>
    </row>
    <row r="3" spans="1:9" ht="24" customHeight="1">
      <c r="A3" s="46" t="s">
        <v>52</v>
      </c>
      <c r="B3" s="48" t="s">
        <v>96</v>
      </c>
      <c r="C3" s="54"/>
      <c r="D3" s="49"/>
      <c r="E3" s="48" t="s">
        <v>97</v>
      </c>
      <c r="F3" s="54"/>
      <c r="G3" s="49"/>
      <c r="H3" s="38" t="s">
        <v>223</v>
      </c>
      <c r="I3" s="40" t="s">
        <v>224</v>
      </c>
    </row>
    <row r="4" spans="1:9" ht="24" customHeight="1">
      <c r="A4" s="47"/>
      <c r="B4" s="10" t="s">
        <v>81</v>
      </c>
      <c r="C4" s="10" t="s">
        <v>82</v>
      </c>
      <c r="D4" s="10" t="s">
        <v>57</v>
      </c>
      <c r="E4" s="10" t="s">
        <v>81</v>
      </c>
      <c r="F4" s="10" t="s">
        <v>82</v>
      </c>
      <c r="G4" s="10" t="s">
        <v>57</v>
      </c>
      <c r="H4" s="39"/>
      <c r="I4" s="41"/>
    </row>
    <row r="5" spans="1:9" ht="12" customHeight="1">
      <c r="A5" s="1"/>
      <c r="B5" s="33" t="str">
        <f>REPT("-",90)&amp;" Dollars "&amp;REPT("-",90)</f>
        <v>------------------------------------------------------------------------------------------ Dollars ------------------------------------------------------------------------------------------</v>
      </c>
      <c r="C5" s="33"/>
      <c r="D5" s="33"/>
      <c r="E5" s="33"/>
      <c r="F5" s="33"/>
      <c r="G5" s="33"/>
      <c r="H5" s="33"/>
      <c r="I5" s="33"/>
    </row>
    <row r="6" ht="12" customHeight="1">
      <c r="A6" s="3" t="s">
        <v>394</v>
      </c>
    </row>
    <row r="7" spans="1:9" ht="12" customHeight="1">
      <c r="A7" s="2" t="str">
        <f>"Oct "&amp;RIGHT(A6,4)-1</f>
        <v>Oct 2010</v>
      </c>
      <c r="B7" s="11">
        <v>18765094.48</v>
      </c>
      <c r="C7" s="11">
        <v>2488348.78</v>
      </c>
      <c r="D7" s="11">
        <v>21253443.26</v>
      </c>
      <c r="E7" s="11">
        <v>276065526.96</v>
      </c>
      <c r="F7" s="11">
        <v>23491930.46</v>
      </c>
      <c r="G7" s="11">
        <v>299557457.42</v>
      </c>
      <c r="H7" s="11">
        <v>10153367.56</v>
      </c>
      <c r="I7" s="11">
        <v>330964268.24</v>
      </c>
    </row>
    <row r="8" spans="1:9" ht="12" customHeight="1">
      <c r="A8" s="2" t="str">
        <f>"Nov "&amp;RIGHT(A6,4)-1</f>
        <v>Nov 2010</v>
      </c>
      <c r="B8" s="11">
        <v>17648717.96</v>
      </c>
      <c r="C8" s="11">
        <v>2345562.18</v>
      </c>
      <c r="D8" s="11">
        <v>19994280.14</v>
      </c>
      <c r="E8" s="11">
        <v>252106945.25</v>
      </c>
      <c r="F8" s="11">
        <v>21435618.68</v>
      </c>
      <c r="G8" s="11">
        <v>273542563.93</v>
      </c>
      <c r="H8" s="11">
        <v>8979045.56</v>
      </c>
      <c r="I8" s="11">
        <v>302515889.63</v>
      </c>
    </row>
    <row r="9" spans="1:9" ht="12" customHeight="1">
      <c r="A9" s="2" t="str">
        <f>"Dec "&amp;RIGHT(A6,4)-1</f>
        <v>Dec 2010</v>
      </c>
      <c r="B9" s="11">
        <v>13606826.96</v>
      </c>
      <c r="C9" s="11">
        <v>1815461.98</v>
      </c>
      <c r="D9" s="11">
        <v>15422288.94</v>
      </c>
      <c r="E9" s="11">
        <v>185425999.41</v>
      </c>
      <c r="F9" s="11">
        <v>15758286.51</v>
      </c>
      <c r="G9" s="11">
        <v>201184285.92</v>
      </c>
      <c r="H9" s="11">
        <v>6509307.47</v>
      </c>
      <c r="I9" s="11">
        <v>223115882.33</v>
      </c>
    </row>
    <row r="10" spans="1:9" ht="12" customHeight="1">
      <c r="A10" s="2" t="str">
        <f>"Jan "&amp;RIGHT(A6,4)</f>
        <v>Jan 2011</v>
      </c>
      <c r="B10" s="11">
        <v>16734680.2</v>
      </c>
      <c r="C10" s="11">
        <v>2200427.3</v>
      </c>
      <c r="D10" s="11">
        <v>18935107.5</v>
      </c>
      <c r="E10" s="11">
        <v>237753518.55</v>
      </c>
      <c r="F10" s="11">
        <v>20105482.57</v>
      </c>
      <c r="G10" s="11">
        <v>257859001.12</v>
      </c>
      <c r="H10" s="11">
        <v>8092283.96</v>
      </c>
      <c r="I10" s="11">
        <v>284886392.58</v>
      </c>
    </row>
    <row r="11" spans="1:9" ht="12" customHeight="1">
      <c r="A11" s="2" t="str">
        <f>"Feb "&amp;RIGHT(A6,4)</f>
        <v>Feb 2011</v>
      </c>
      <c r="B11" s="11">
        <v>16548070.68</v>
      </c>
      <c r="C11" s="11">
        <v>2153435.48</v>
      </c>
      <c r="D11" s="11">
        <v>18701506.16</v>
      </c>
      <c r="E11" s="11">
        <v>239202204.6</v>
      </c>
      <c r="F11" s="11">
        <v>20106750.05</v>
      </c>
      <c r="G11" s="11">
        <v>259308954.65</v>
      </c>
      <c r="H11" s="11">
        <v>8102891.17</v>
      </c>
      <c r="I11" s="11">
        <v>286113351.98</v>
      </c>
    </row>
    <row r="12" spans="1:9" ht="12" customHeight="1">
      <c r="A12" s="2" t="str">
        <f>"Mar "&amp;RIGHT(A6,4)</f>
        <v>Mar 2011</v>
      </c>
      <c r="B12" s="11">
        <v>20885223.84</v>
      </c>
      <c r="C12" s="11">
        <v>2733080.9</v>
      </c>
      <c r="D12" s="11">
        <v>23618304.74</v>
      </c>
      <c r="E12" s="11">
        <v>290090266.05</v>
      </c>
      <c r="F12" s="11">
        <v>24562219.22</v>
      </c>
      <c r="G12" s="11">
        <v>314652485.27</v>
      </c>
      <c r="H12" s="11">
        <v>10159903.31</v>
      </c>
      <c r="I12" s="11">
        <v>348430693.32</v>
      </c>
    </row>
    <row r="13" spans="1:9" ht="12" customHeight="1">
      <c r="A13" s="2" t="str">
        <f>"Apr "&amp;RIGHT(A6,4)</f>
        <v>Apr 2011</v>
      </c>
      <c r="B13" s="11">
        <v>18622756.04</v>
      </c>
      <c r="C13" s="11">
        <v>2428631.86</v>
      </c>
      <c r="D13" s="11">
        <v>21051387.9</v>
      </c>
      <c r="E13" s="11">
        <v>252343638.79</v>
      </c>
      <c r="F13" s="11">
        <v>21144738.47</v>
      </c>
      <c r="G13" s="11">
        <v>273488377.26</v>
      </c>
      <c r="H13" s="11">
        <v>8848637</v>
      </c>
      <c r="I13" s="11">
        <v>303388402.16</v>
      </c>
    </row>
    <row r="14" spans="1:9" ht="12" customHeight="1">
      <c r="A14" s="2" t="str">
        <f>"May "&amp;RIGHT(A6,4)</f>
        <v>May 2011</v>
      </c>
      <c r="B14" s="11">
        <v>21345112.36</v>
      </c>
      <c r="C14" s="11">
        <v>2716544.52</v>
      </c>
      <c r="D14" s="11">
        <v>24061656.88</v>
      </c>
      <c r="E14" s="11">
        <v>286131482.23</v>
      </c>
      <c r="F14" s="11">
        <v>23695828</v>
      </c>
      <c r="G14" s="11">
        <v>309827310.23</v>
      </c>
      <c r="H14" s="11">
        <v>9744968.24</v>
      </c>
      <c r="I14" s="11">
        <v>343633935.35</v>
      </c>
    </row>
    <row r="15" spans="1:9" ht="12" customHeight="1">
      <c r="A15" s="2" t="str">
        <f>"Jun "&amp;RIGHT(A6,4)</f>
        <v>Jun 2011</v>
      </c>
      <c r="B15" s="11">
        <v>5837560.96</v>
      </c>
      <c r="C15" s="11">
        <v>641507.12</v>
      </c>
      <c r="D15" s="11">
        <v>6479068.08</v>
      </c>
      <c r="E15" s="11">
        <v>82995702.95</v>
      </c>
      <c r="F15" s="11">
        <v>5939217.78</v>
      </c>
      <c r="G15" s="11">
        <v>88934920.73</v>
      </c>
      <c r="H15" s="11">
        <v>2181236.52</v>
      </c>
      <c r="I15" s="11">
        <v>97595225.33</v>
      </c>
    </row>
    <row r="16" spans="1:9" ht="12" customHeight="1">
      <c r="A16" s="2" t="str">
        <f>"Jul "&amp;RIGHT(A6,4)</f>
        <v>Jul 2011</v>
      </c>
      <c r="B16" s="11">
        <v>844706.99</v>
      </c>
      <c r="C16" s="11">
        <v>26163.18</v>
      </c>
      <c r="D16" s="11">
        <v>870870.17</v>
      </c>
      <c r="E16" s="11">
        <v>16579930.62</v>
      </c>
      <c r="F16" s="11">
        <v>408177.3</v>
      </c>
      <c r="G16" s="11">
        <v>16988107.92</v>
      </c>
      <c r="H16" s="11">
        <v>182974.35</v>
      </c>
      <c r="I16" s="11">
        <v>18041952.44</v>
      </c>
    </row>
    <row r="17" spans="1:9" ht="12" customHeight="1">
      <c r="A17" s="2" t="str">
        <f>"Aug "&amp;RIGHT(A6,4)</f>
        <v>Aug 2011</v>
      </c>
      <c r="B17" s="11">
        <v>4750425.32</v>
      </c>
      <c r="C17" s="11">
        <v>535099.59</v>
      </c>
      <c r="D17" s="11">
        <v>5285524.91</v>
      </c>
      <c r="E17" s="11">
        <v>116744870.4</v>
      </c>
      <c r="F17" s="11">
        <v>8543361.18</v>
      </c>
      <c r="G17" s="11">
        <v>125288231.58</v>
      </c>
      <c r="H17" s="11">
        <v>3924291.26</v>
      </c>
      <c r="I17" s="11">
        <v>134498047.75</v>
      </c>
    </row>
    <row r="18" spans="1:9" ht="12" customHeight="1">
      <c r="A18" s="2" t="str">
        <f>"Sep "&amp;RIGHT(A6,4)</f>
        <v>Sep 2011</v>
      </c>
      <c r="B18" s="11">
        <v>16003702.41</v>
      </c>
      <c r="C18" s="11">
        <v>2122941.6</v>
      </c>
      <c r="D18" s="11">
        <v>18126644.01</v>
      </c>
      <c r="E18" s="11">
        <v>306636788.52</v>
      </c>
      <c r="F18" s="11">
        <v>25744930.44</v>
      </c>
      <c r="G18" s="11">
        <v>332381718.96</v>
      </c>
      <c r="H18" s="11">
        <v>10538628.15</v>
      </c>
      <c r="I18" s="11">
        <v>361046991.12</v>
      </c>
    </row>
    <row r="19" spans="1:9" ht="12" customHeight="1">
      <c r="A19" s="12" t="s">
        <v>57</v>
      </c>
      <c r="B19" s="13">
        <v>171592878.2</v>
      </c>
      <c r="C19" s="13">
        <v>22207204.49</v>
      </c>
      <c r="D19" s="13">
        <v>193800082.69</v>
      </c>
      <c r="E19" s="13">
        <v>2542076874.33</v>
      </c>
      <c r="F19" s="13">
        <v>210936540.66</v>
      </c>
      <c r="G19" s="13">
        <v>2753013414.99</v>
      </c>
      <c r="H19" s="13">
        <v>87417534.55</v>
      </c>
      <c r="I19" s="13">
        <v>3034231032.23</v>
      </c>
    </row>
    <row r="20" spans="1:9" ht="12" customHeight="1">
      <c r="A20" s="14" t="s">
        <v>396</v>
      </c>
      <c r="B20" s="15">
        <v>155589175.79</v>
      </c>
      <c r="C20" s="15">
        <v>20084262.89</v>
      </c>
      <c r="D20" s="15">
        <v>175673438.68</v>
      </c>
      <c r="E20" s="15">
        <v>2235440085.81</v>
      </c>
      <c r="F20" s="15">
        <v>185191610.22</v>
      </c>
      <c r="G20" s="15">
        <v>2420631696.03</v>
      </c>
      <c r="H20" s="15">
        <v>76878906.4</v>
      </c>
      <c r="I20" s="15">
        <v>2673184041.11</v>
      </c>
    </row>
    <row r="21" ht="12" customHeight="1">
      <c r="A21" s="3" t="str">
        <f>"FY "&amp;RIGHT(A6,4)+1</f>
        <v>FY 2012</v>
      </c>
    </row>
    <row r="22" spans="1:9" ht="12" customHeight="1">
      <c r="A22" s="2" t="str">
        <f>"Oct "&amp;RIGHT(A6,4)</f>
        <v>Oct 2011</v>
      </c>
      <c r="B22" s="11">
        <v>15991706.69</v>
      </c>
      <c r="C22" s="11">
        <v>2183265.85</v>
      </c>
      <c r="D22" s="11">
        <v>18174972.54</v>
      </c>
      <c r="E22" s="11">
        <v>299458658.22</v>
      </c>
      <c r="F22" s="11">
        <v>26049256.5</v>
      </c>
      <c r="G22" s="11">
        <v>325507914.72</v>
      </c>
      <c r="H22" s="11">
        <v>10633523.83</v>
      </c>
      <c r="I22" s="11">
        <v>354316411.09</v>
      </c>
    </row>
    <row r="23" spans="1:9" ht="12" customHeight="1">
      <c r="A23" s="2" t="str">
        <f>"Nov "&amp;RIGHT(A6,4)</f>
        <v>Nov 2011</v>
      </c>
      <c r="B23" s="11">
        <v>15108973.13</v>
      </c>
      <c r="C23" s="11">
        <v>2080796.54</v>
      </c>
      <c r="D23" s="11">
        <v>17189769.67</v>
      </c>
      <c r="E23" s="11">
        <v>281163676.08</v>
      </c>
      <c r="F23" s="11">
        <v>24638628.36</v>
      </c>
      <c r="G23" s="11">
        <v>305802304.44</v>
      </c>
      <c r="H23" s="11">
        <v>9639888.75</v>
      </c>
      <c r="I23" s="11">
        <v>332631962.86</v>
      </c>
    </row>
    <row r="24" spans="1:9" ht="12" customHeight="1">
      <c r="A24" s="2" t="str">
        <f>"Dec "&amp;RIGHT(A6,4)</f>
        <v>Dec 2011</v>
      </c>
      <c r="B24" s="11">
        <v>11911237.05</v>
      </c>
      <c r="C24" s="11">
        <v>1632575.4</v>
      </c>
      <c r="D24" s="11">
        <v>13543812.45</v>
      </c>
      <c r="E24" s="11">
        <v>212293167.24</v>
      </c>
      <c r="F24" s="11">
        <v>18445317</v>
      </c>
      <c r="G24" s="11">
        <v>230738484.24</v>
      </c>
      <c r="H24" s="11">
        <v>7187652.47</v>
      </c>
      <c r="I24" s="11">
        <v>251469949.16</v>
      </c>
    </row>
    <row r="25" spans="1:9" ht="12" customHeight="1">
      <c r="A25" s="2" t="str">
        <f>"Jan "&amp;RIGHT(A6,4)+1</f>
        <v>Jan 2012</v>
      </c>
      <c r="B25" s="11">
        <v>15433777.71</v>
      </c>
      <c r="C25" s="11">
        <v>2111579.42</v>
      </c>
      <c r="D25" s="11">
        <v>17545357.13</v>
      </c>
      <c r="E25" s="11">
        <v>285053547.36</v>
      </c>
      <c r="F25" s="11">
        <v>24788709.84</v>
      </c>
      <c r="G25" s="11">
        <v>309842257.2</v>
      </c>
      <c r="H25" s="11">
        <v>9453119.47</v>
      </c>
      <c r="I25" s="11">
        <v>336840733.8</v>
      </c>
    </row>
    <row r="26" spans="1:9" ht="12" customHeight="1">
      <c r="A26" s="2" t="str">
        <f>"Feb "&amp;RIGHT(A6,4)+1</f>
        <v>Feb 2012</v>
      </c>
      <c r="B26" s="11">
        <v>16047010.67</v>
      </c>
      <c r="C26" s="11">
        <v>2170348.08</v>
      </c>
      <c r="D26" s="11">
        <v>18217358.75</v>
      </c>
      <c r="E26" s="11">
        <v>300035837.16</v>
      </c>
      <c r="F26" s="11">
        <v>25923377.22</v>
      </c>
      <c r="G26" s="11">
        <v>325959214.38</v>
      </c>
      <c r="H26" s="11">
        <v>9838182.21</v>
      </c>
      <c r="I26" s="11">
        <v>354014755.34</v>
      </c>
    </row>
    <row r="27" spans="1:9" ht="12" customHeight="1">
      <c r="A27" s="2" t="str">
        <f>"Mar "&amp;RIGHT(A6,4)+1</f>
        <v>Mar 2012</v>
      </c>
      <c r="B27" s="11">
        <v>16599100.28</v>
      </c>
      <c r="C27" s="11">
        <v>2252609.88</v>
      </c>
      <c r="D27" s="11">
        <v>18851710.16</v>
      </c>
      <c r="E27" s="11">
        <v>303200585.58</v>
      </c>
      <c r="F27" s="11">
        <v>26229903.48</v>
      </c>
      <c r="G27" s="11">
        <v>329430489.06</v>
      </c>
      <c r="H27" s="11">
        <v>10172487.93</v>
      </c>
      <c r="I27" s="11">
        <v>358454687.15</v>
      </c>
    </row>
    <row r="28" spans="1:9" ht="12" customHeight="1">
      <c r="A28" s="2" t="str">
        <f>"Apr "&amp;RIGHT(A6,4)+1</f>
        <v>Apr 2012</v>
      </c>
      <c r="B28" s="11">
        <v>14988103.27</v>
      </c>
      <c r="C28" s="11">
        <v>2025135.77</v>
      </c>
      <c r="D28" s="11">
        <v>17013239.04</v>
      </c>
      <c r="E28" s="11">
        <v>275123492.94</v>
      </c>
      <c r="F28" s="11">
        <v>23516571.66</v>
      </c>
      <c r="G28" s="11">
        <v>298640064.6</v>
      </c>
      <c r="H28" s="11">
        <v>9121728.04</v>
      </c>
      <c r="I28" s="11">
        <v>324775031.68</v>
      </c>
    </row>
    <row r="29" spans="1:9" ht="12" customHeight="1">
      <c r="A29" s="2" t="str">
        <f>"May "&amp;RIGHT(A6,4)+1</f>
        <v>May 2012</v>
      </c>
      <c r="B29" s="11">
        <v>17415709.69</v>
      </c>
      <c r="C29" s="11">
        <v>2283886.78</v>
      </c>
      <c r="D29" s="11">
        <v>19699596.47</v>
      </c>
      <c r="E29" s="11">
        <v>312654255.36</v>
      </c>
      <c r="F29" s="11">
        <v>26321303.16</v>
      </c>
      <c r="G29" s="11">
        <v>338975558.52</v>
      </c>
      <c r="H29" s="11">
        <v>9854096.03</v>
      </c>
      <c r="I29" s="11">
        <v>368529251.02</v>
      </c>
    </row>
    <row r="30" spans="1:9" ht="12" customHeight="1">
      <c r="A30" s="2" t="str">
        <f>"Jun "&amp;RIGHT(A6,4)+1</f>
        <v>Jun 2012</v>
      </c>
      <c r="B30" s="11">
        <v>3918079.52</v>
      </c>
      <c r="C30" s="11">
        <v>384633.71</v>
      </c>
      <c r="D30" s="11">
        <v>4302713.23</v>
      </c>
      <c r="E30" s="11">
        <v>69289287.6</v>
      </c>
      <c r="F30" s="11">
        <v>4831074.9</v>
      </c>
      <c r="G30" s="11">
        <v>74120362.5</v>
      </c>
      <c r="H30" s="11">
        <v>1663583.25</v>
      </c>
      <c r="I30" s="11">
        <v>80086658.98</v>
      </c>
    </row>
    <row r="31" spans="1:9" ht="12" customHeight="1">
      <c r="A31" s="2" t="str">
        <f>"Jul "&amp;RIGHT(A6,4)+1</f>
        <v>Jul 2012</v>
      </c>
      <c r="B31" s="11">
        <v>1183092.84</v>
      </c>
      <c r="C31" s="11">
        <v>33781.24</v>
      </c>
      <c r="D31" s="11">
        <v>1216874.08</v>
      </c>
      <c r="E31" s="11">
        <v>16382492.13</v>
      </c>
      <c r="F31" s="11">
        <v>442084.8</v>
      </c>
      <c r="G31" s="11">
        <v>16824576.93</v>
      </c>
      <c r="H31" s="11">
        <v>178489.24</v>
      </c>
      <c r="I31" s="11">
        <v>18219940.25</v>
      </c>
    </row>
    <row r="32" spans="1:9" ht="12" customHeight="1">
      <c r="A32" s="2" t="str">
        <f>"Aug "&amp;RIGHT(A6,4)+1</f>
        <v>Aug 2012</v>
      </c>
      <c r="B32" s="11">
        <v>4760430.48</v>
      </c>
      <c r="C32" s="11">
        <v>535170.72</v>
      </c>
      <c r="D32" s="11">
        <v>5295601.2</v>
      </c>
      <c r="E32" s="11">
        <v>124971915.57</v>
      </c>
      <c r="F32" s="11">
        <v>9251122.67</v>
      </c>
      <c r="G32" s="11">
        <v>134223038.24</v>
      </c>
      <c r="H32" s="11">
        <v>3916633.01</v>
      </c>
      <c r="I32" s="11">
        <v>143435272.45</v>
      </c>
    </row>
    <row r="33" spans="1:9" ht="12" customHeight="1">
      <c r="A33" s="2" t="str">
        <f>"Sep "&amp;RIGHT(A6,4)+1</f>
        <v>Sep 2012</v>
      </c>
      <c r="B33" s="11" t="s">
        <v>395</v>
      </c>
      <c r="C33" s="11" t="s">
        <v>395</v>
      </c>
      <c r="D33" s="11" t="s">
        <v>395</v>
      </c>
      <c r="E33" s="11" t="s">
        <v>395</v>
      </c>
      <c r="F33" s="11" t="s">
        <v>395</v>
      </c>
      <c r="G33" s="11" t="s">
        <v>395</v>
      </c>
      <c r="H33" s="11" t="s">
        <v>395</v>
      </c>
      <c r="I33" s="11" t="s">
        <v>395</v>
      </c>
    </row>
    <row r="34" spans="1:9" ht="12" customHeight="1">
      <c r="A34" s="12" t="s">
        <v>57</v>
      </c>
      <c r="B34" s="13">
        <v>133357221.33</v>
      </c>
      <c r="C34" s="13">
        <v>17693783.39</v>
      </c>
      <c r="D34" s="13">
        <v>151051004.72</v>
      </c>
      <c r="E34" s="13">
        <v>2479626915.24</v>
      </c>
      <c r="F34" s="13">
        <v>210437349.59</v>
      </c>
      <c r="G34" s="13">
        <v>2690064264.83</v>
      </c>
      <c r="H34" s="13">
        <v>81659384.23</v>
      </c>
      <c r="I34" s="13">
        <v>2922774653.78</v>
      </c>
    </row>
    <row r="35" spans="1:9" ht="12" customHeight="1">
      <c r="A35" s="14" t="str">
        <f>"Total "&amp;MID(A20,7,LEN(A20)-13)&amp;" Months"</f>
        <v>Total 11 Months</v>
      </c>
      <c r="B35" s="15">
        <v>133357221.33</v>
      </c>
      <c r="C35" s="15">
        <v>17693783.39</v>
      </c>
      <c r="D35" s="15">
        <v>151051004.72</v>
      </c>
      <c r="E35" s="15">
        <v>2479626915.24</v>
      </c>
      <c r="F35" s="15">
        <v>210437349.59</v>
      </c>
      <c r="G35" s="15">
        <v>2690064264.83</v>
      </c>
      <c r="H35" s="15">
        <v>81659384.23</v>
      </c>
      <c r="I35" s="15">
        <v>2922774653.78</v>
      </c>
    </row>
    <row r="36" spans="1:9" ht="12" customHeight="1">
      <c r="A36" s="33"/>
      <c r="B36" s="33"/>
      <c r="C36" s="33"/>
      <c r="D36" s="33"/>
      <c r="E36" s="33"/>
      <c r="F36" s="33"/>
      <c r="G36" s="33"/>
      <c r="H36" s="33"/>
      <c r="I36" s="33"/>
    </row>
    <row r="37" spans="1:9" ht="69.75" customHeight="1">
      <c r="A37" s="53" t="s">
        <v>101</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I3:I4"/>
    <mergeCell ref="B5:I5"/>
    <mergeCell ref="A36:I36"/>
    <mergeCell ref="A37:I37"/>
    <mergeCell ref="A1:H1"/>
    <mergeCell ref="A2:H2"/>
    <mergeCell ref="A3:A4"/>
    <mergeCell ref="B3:D3"/>
    <mergeCell ref="E3:G3"/>
    <mergeCell ref="H3:H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J1" sqref="J1"/>
    </sheetView>
  </sheetViews>
  <sheetFormatPr defaultColWidth="9.140625" defaultRowHeight="12.75"/>
  <cols>
    <col min="1" max="10" width="11.421875" style="0" customWidth="1"/>
  </cols>
  <sheetData>
    <row r="1" spans="1:10" ht="12" customHeight="1">
      <c r="A1" s="42" t="s">
        <v>397</v>
      </c>
      <c r="B1" s="42"/>
      <c r="C1" s="42"/>
      <c r="D1" s="42"/>
      <c r="E1" s="42"/>
      <c r="F1" s="42"/>
      <c r="G1" s="42"/>
      <c r="H1" s="42"/>
      <c r="I1" s="42"/>
      <c r="J1" s="63">
        <v>41222</v>
      </c>
    </row>
    <row r="2" spans="1:10" ht="12" customHeight="1">
      <c r="A2" s="44" t="s">
        <v>102</v>
      </c>
      <c r="B2" s="44"/>
      <c r="C2" s="44"/>
      <c r="D2" s="44"/>
      <c r="E2" s="44"/>
      <c r="F2" s="44"/>
      <c r="G2" s="44"/>
      <c r="H2" s="44"/>
      <c r="I2" s="44"/>
      <c r="J2" s="1"/>
    </row>
    <row r="3" spans="1:10" ht="24" customHeight="1">
      <c r="A3" s="46" t="s">
        <v>52</v>
      </c>
      <c r="B3" s="48" t="s">
        <v>225</v>
      </c>
      <c r="C3" s="54"/>
      <c r="D3" s="49"/>
      <c r="E3" s="48" t="s">
        <v>227</v>
      </c>
      <c r="F3" s="54"/>
      <c r="G3" s="49"/>
      <c r="H3" s="48" t="s">
        <v>57</v>
      </c>
      <c r="I3" s="54"/>
      <c r="J3" s="54"/>
    </row>
    <row r="4" spans="1:10" ht="24" customHeight="1">
      <c r="A4" s="47"/>
      <c r="B4" s="10" t="s">
        <v>226</v>
      </c>
      <c r="C4" s="10" t="s">
        <v>103</v>
      </c>
      <c r="D4" s="10" t="s">
        <v>104</v>
      </c>
      <c r="E4" s="10" t="s">
        <v>105</v>
      </c>
      <c r="F4" s="10" t="s">
        <v>103</v>
      </c>
      <c r="G4" s="10" t="s">
        <v>104</v>
      </c>
      <c r="H4" s="10" t="s">
        <v>105</v>
      </c>
      <c r="I4" s="10" t="s">
        <v>103</v>
      </c>
      <c r="J4" s="9" t="s">
        <v>104</v>
      </c>
    </row>
    <row r="5" spans="1:10" ht="12" customHeight="1">
      <c r="A5" s="1"/>
      <c r="B5" s="33" t="str">
        <f>REPT("-",101)&amp;" Number "&amp;REPT("-",101)</f>
        <v>----------------------------------------------------------------------------------------------------- Number -----------------------------------------------------------------------------------------------------</v>
      </c>
      <c r="C5" s="33"/>
      <c r="D5" s="33"/>
      <c r="E5" s="33"/>
      <c r="F5" s="33"/>
      <c r="G5" s="33"/>
      <c r="H5" s="33"/>
      <c r="I5" s="33"/>
      <c r="J5" s="33"/>
    </row>
    <row r="6" ht="12" customHeight="1">
      <c r="A6" s="3" t="s">
        <v>394</v>
      </c>
    </row>
    <row r="7" spans="1:10" ht="12" customHeight="1">
      <c r="A7" s="2" t="str">
        <f>"Oct "&amp;RIGHT(A6,4)-1</f>
        <v>Oct 2010</v>
      </c>
      <c r="B7" s="11" t="s">
        <v>395</v>
      </c>
      <c r="C7" s="11" t="s">
        <v>395</v>
      </c>
      <c r="D7" s="11" t="s">
        <v>395</v>
      </c>
      <c r="E7" s="11" t="s">
        <v>395</v>
      </c>
      <c r="F7" s="11" t="s">
        <v>395</v>
      </c>
      <c r="G7" s="11" t="s">
        <v>395</v>
      </c>
      <c r="H7" s="11" t="s">
        <v>395</v>
      </c>
      <c r="I7" s="11" t="s">
        <v>395</v>
      </c>
      <c r="J7" s="11" t="s">
        <v>395</v>
      </c>
    </row>
    <row r="8" spans="1:10" ht="12" customHeight="1">
      <c r="A8" s="2" t="str">
        <f>"Nov "&amp;RIGHT(A6,4)-1</f>
        <v>Nov 2010</v>
      </c>
      <c r="B8" s="11" t="s">
        <v>395</v>
      </c>
      <c r="C8" s="11" t="s">
        <v>395</v>
      </c>
      <c r="D8" s="11" t="s">
        <v>395</v>
      </c>
      <c r="E8" s="11" t="s">
        <v>395</v>
      </c>
      <c r="F8" s="11" t="s">
        <v>395</v>
      </c>
      <c r="G8" s="11" t="s">
        <v>395</v>
      </c>
      <c r="H8" s="11" t="s">
        <v>395</v>
      </c>
      <c r="I8" s="11" t="s">
        <v>395</v>
      </c>
      <c r="J8" s="11" t="s">
        <v>395</v>
      </c>
    </row>
    <row r="9" spans="1:10" ht="12" customHeight="1">
      <c r="A9" s="2" t="str">
        <f>"Dec "&amp;RIGHT(A6,4)-1</f>
        <v>Dec 2010</v>
      </c>
      <c r="B9" s="11">
        <v>866</v>
      </c>
      <c r="C9" s="11">
        <v>134313</v>
      </c>
      <c r="D9" s="11">
        <v>797039</v>
      </c>
      <c r="E9" s="11">
        <v>20524</v>
      </c>
      <c r="F9" s="11">
        <v>56425</v>
      </c>
      <c r="G9" s="11">
        <v>2512291</v>
      </c>
      <c r="H9" s="11">
        <v>21390</v>
      </c>
      <c r="I9" s="11">
        <v>190738</v>
      </c>
      <c r="J9" s="11">
        <v>3309330</v>
      </c>
    </row>
    <row r="10" spans="1:10" ht="12" customHeight="1">
      <c r="A10" s="2" t="str">
        <f>"Jan "&amp;RIGHT(A6,4)</f>
        <v>Jan 2011</v>
      </c>
      <c r="B10" s="11" t="s">
        <v>395</v>
      </c>
      <c r="C10" s="11" t="s">
        <v>395</v>
      </c>
      <c r="D10" s="11" t="s">
        <v>395</v>
      </c>
      <c r="E10" s="11" t="s">
        <v>395</v>
      </c>
      <c r="F10" s="11" t="s">
        <v>395</v>
      </c>
      <c r="G10" s="11" t="s">
        <v>395</v>
      </c>
      <c r="H10" s="11" t="s">
        <v>395</v>
      </c>
      <c r="I10" s="11" t="s">
        <v>395</v>
      </c>
      <c r="J10" s="11" t="s">
        <v>395</v>
      </c>
    </row>
    <row r="11" spans="1:10" ht="12" customHeight="1">
      <c r="A11" s="2" t="str">
        <f>"Feb "&amp;RIGHT(A6,4)</f>
        <v>Feb 2011</v>
      </c>
      <c r="B11" s="11" t="s">
        <v>395</v>
      </c>
      <c r="C11" s="11" t="s">
        <v>395</v>
      </c>
      <c r="D11" s="11" t="s">
        <v>395</v>
      </c>
      <c r="E11" s="11" t="s">
        <v>395</v>
      </c>
      <c r="F11" s="11" t="s">
        <v>395</v>
      </c>
      <c r="G11" s="11" t="s">
        <v>395</v>
      </c>
      <c r="H11" s="11" t="s">
        <v>395</v>
      </c>
      <c r="I11" s="11" t="s">
        <v>395</v>
      </c>
      <c r="J11" s="11" t="s">
        <v>395</v>
      </c>
    </row>
    <row r="12" spans="1:10" ht="12" customHeight="1">
      <c r="A12" s="2" t="str">
        <f>"Mar "&amp;RIGHT(A6,4)</f>
        <v>Mar 2011</v>
      </c>
      <c r="B12" s="11">
        <v>863</v>
      </c>
      <c r="C12" s="11">
        <v>133626</v>
      </c>
      <c r="D12" s="11">
        <v>842732</v>
      </c>
      <c r="E12" s="11">
        <v>20734</v>
      </c>
      <c r="F12" s="11">
        <v>58834</v>
      </c>
      <c r="G12" s="11">
        <v>2801482</v>
      </c>
      <c r="H12" s="11">
        <v>21597</v>
      </c>
      <c r="I12" s="11">
        <v>192460</v>
      </c>
      <c r="J12" s="11">
        <v>3644214</v>
      </c>
    </row>
    <row r="13" spans="1:10" ht="12" customHeight="1">
      <c r="A13" s="2" t="str">
        <f>"Apr "&amp;RIGHT(A6,4)</f>
        <v>Apr 2011</v>
      </c>
      <c r="B13" s="11" t="s">
        <v>395</v>
      </c>
      <c r="C13" s="11" t="s">
        <v>395</v>
      </c>
      <c r="D13" s="11" t="s">
        <v>395</v>
      </c>
      <c r="E13" s="11" t="s">
        <v>395</v>
      </c>
      <c r="F13" s="11" t="s">
        <v>395</v>
      </c>
      <c r="G13" s="11" t="s">
        <v>395</v>
      </c>
      <c r="H13" s="11" t="s">
        <v>395</v>
      </c>
      <c r="I13" s="11" t="s">
        <v>395</v>
      </c>
      <c r="J13" s="11" t="s">
        <v>395</v>
      </c>
    </row>
    <row r="14" spans="1:10" ht="12" customHeight="1">
      <c r="A14" s="2" t="str">
        <f>"May "&amp;RIGHT(A6,4)</f>
        <v>May 2011</v>
      </c>
      <c r="B14" s="11" t="s">
        <v>395</v>
      </c>
      <c r="C14" s="11" t="s">
        <v>395</v>
      </c>
      <c r="D14" s="11" t="s">
        <v>395</v>
      </c>
      <c r="E14" s="11" t="s">
        <v>395</v>
      </c>
      <c r="F14" s="11" t="s">
        <v>395</v>
      </c>
      <c r="G14" s="11" t="s">
        <v>395</v>
      </c>
      <c r="H14" s="11" t="s">
        <v>395</v>
      </c>
      <c r="I14" s="11" t="s">
        <v>395</v>
      </c>
      <c r="J14" s="11" t="s">
        <v>395</v>
      </c>
    </row>
    <row r="15" spans="1:10" ht="12" customHeight="1">
      <c r="A15" s="2" t="str">
        <f>"Jun "&amp;RIGHT(A6,4)</f>
        <v>Jun 2011</v>
      </c>
      <c r="B15" s="11">
        <v>859</v>
      </c>
      <c r="C15" s="11">
        <v>132200</v>
      </c>
      <c r="D15" s="11">
        <v>820060</v>
      </c>
      <c r="E15" s="11">
        <v>19789</v>
      </c>
      <c r="F15" s="11">
        <v>45562</v>
      </c>
      <c r="G15" s="11">
        <v>2076895</v>
      </c>
      <c r="H15" s="11">
        <v>20648</v>
      </c>
      <c r="I15" s="11">
        <v>177762</v>
      </c>
      <c r="J15" s="11">
        <v>2896955</v>
      </c>
    </row>
    <row r="16" spans="1:10" ht="12" customHeight="1">
      <c r="A16" s="2" t="str">
        <f>"Jul "&amp;RIGHT(A6,4)</f>
        <v>Jul 2011</v>
      </c>
      <c r="B16" s="11" t="s">
        <v>395</v>
      </c>
      <c r="C16" s="11" t="s">
        <v>395</v>
      </c>
      <c r="D16" s="11" t="s">
        <v>395</v>
      </c>
      <c r="E16" s="11" t="s">
        <v>395</v>
      </c>
      <c r="F16" s="11" t="s">
        <v>395</v>
      </c>
      <c r="G16" s="11" t="s">
        <v>395</v>
      </c>
      <c r="H16" s="11" t="s">
        <v>395</v>
      </c>
      <c r="I16" s="11" t="s">
        <v>395</v>
      </c>
      <c r="J16" s="11" t="s">
        <v>395</v>
      </c>
    </row>
    <row r="17" spans="1:10" ht="12" customHeight="1">
      <c r="A17" s="2" t="str">
        <f>"Aug "&amp;RIGHT(A6,4)</f>
        <v>Aug 2011</v>
      </c>
      <c r="B17" s="11" t="s">
        <v>395</v>
      </c>
      <c r="C17" s="11" t="s">
        <v>395</v>
      </c>
      <c r="D17" s="11" t="s">
        <v>395</v>
      </c>
      <c r="E17" s="11" t="s">
        <v>395</v>
      </c>
      <c r="F17" s="11" t="s">
        <v>395</v>
      </c>
      <c r="G17" s="11" t="s">
        <v>395</v>
      </c>
      <c r="H17" s="11" t="s">
        <v>395</v>
      </c>
      <c r="I17" s="11" t="s">
        <v>395</v>
      </c>
      <c r="J17" s="11" t="s">
        <v>395</v>
      </c>
    </row>
    <row r="18" spans="1:10" ht="12" customHeight="1">
      <c r="A18" s="2" t="str">
        <f>"Sep "&amp;RIGHT(A6,4)</f>
        <v>Sep 2011</v>
      </c>
      <c r="B18" s="11">
        <v>856</v>
      </c>
      <c r="C18" s="11">
        <v>130333</v>
      </c>
      <c r="D18" s="11">
        <v>800386</v>
      </c>
      <c r="E18" s="11">
        <v>20495</v>
      </c>
      <c r="F18" s="11">
        <v>54642</v>
      </c>
      <c r="G18" s="11">
        <v>2554819</v>
      </c>
      <c r="H18" s="11">
        <v>21351</v>
      </c>
      <c r="I18" s="11">
        <v>184975</v>
      </c>
      <c r="J18" s="11">
        <v>3355205</v>
      </c>
    </row>
    <row r="19" spans="1:10" ht="12" customHeight="1">
      <c r="A19" s="12" t="s">
        <v>57</v>
      </c>
      <c r="B19" s="13">
        <v>861</v>
      </c>
      <c r="C19" s="13">
        <v>132618</v>
      </c>
      <c r="D19" s="13">
        <v>815054.25</v>
      </c>
      <c r="E19" s="13">
        <v>20385.5</v>
      </c>
      <c r="F19" s="13">
        <v>53865.75</v>
      </c>
      <c r="G19" s="13">
        <v>2486371.75</v>
      </c>
      <c r="H19" s="13">
        <v>21246.5</v>
      </c>
      <c r="I19" s="13">
        <v>186483.75</v>
      </c>
      <c r="J19" s="13">
        <v>3301426</v>
      </c>
    </row>
    <row r="20" spans="1:10" ht="12" customHeight="1">
      <c r="A20" s="14" t="s">
        <v>396</v>
      </c>
      <c r="B20" s="15">
        <v>862.6667</v>
      </c>
      <c r="C20" s="15">
        <v>133379.6667</v>
      </c>
      <c r="D20" s="15">
        <v>819943.6667</v>
      </c>
      <c r="E20" s="15">
        <v>20349</v>
      </c>
      <c r="F20" s="15">
        <v>53607</v>
      </c>
      <c r="G20" s="15">
        <v>2463556</v>
      </c>
      <c r="H20" s="15">
        <v>21211.6667</v>
      </c>
      <c r="I20" s="15">
        <v>186986.6667</v>
      </c>
      <c r="J20" s="15">
        <v>3283499.6667</v>
      </c>
    </row>
    <row r="21" ht="12" customHeight="1">
      <c r="A21" s="3" t="str">
        <f>"FY "&amp;RIGHT(A6,4)+1</f>
        <v>FY 2012</v>
      </c>
    </row>
    <row r="22" spans="1:10" ht="12" customHeight="1">
      <c r="A22" s="2" t="str">
        <f>"Oct "&amp;RIGHT(A6,4)</f>
        <v>Oct 2011</v>
      </c>
      <c r="B22" s="11" t="s">
        <v>395</v>
      </c>
      <c r="C22" s="11" t="s">
        <v>395</v>
      </c>
      <c r="D22" s="11" t="s">
        <v>395</v>
      </c>
      <c r="E22" s="11" t="s">
        <v>395</v>
      </c>
      <c r="F22" s="11" t="s">
        <v>395</v>
      </c>
      <c r="G22" s="11" t="s">
        <v>395</v>
      </c>
      <c r="H22" s="11" t="s">
        <v>395</v>
      </c>
      <c r="I22" s="11" t="s">
        <v>395</v>
      </c>
      <c r="J22" s="11" t="s">
        <v>395</v>
      </c>
    </row>
    <row r="23" spans="1:10" ht="12" customHeight="1">
      <c r="A23" s="2" t="str">
        <f>"Nov "&amp;RIGHT(A6,4)</f>
        <v>Nov 2011</v>
      </c>
      <c r="B23" s="11" t="s">
        <v>395</v>
      </c>
      <c r="C23" s="11" t="s">
        <v>395</v>
      </c>
      <c r="D23" s="11" t="s">
        <v>395</v>
      </c>
      <c r="E23" s="11" t="s">
        <v>395</v>
      </c>
      <c r="F23" s="11" t="s">
        <v>395</v>
      </c>
      <c r="G23" s="11" t="s">
        <v>395</v>
      </c>
      <c r="H23" s="11" t="s">
        <v>395</v>
      </c>
      <c r="I23" s="11" t="s">
        <v>395</v>
      </c>
      <c r="J23" s="11" t="s">
        <v>395</v>
      </c>
    </row>
    <row r="24" spans="1:10" ht="12" customHeight="1">
      <c r="A24" s="2" t="str">
        <f>"Dec "&amp;RIGHT(A6,4)</f>
        <v>Dec 2011</v>
      </c>
      <c r="B24" s="11">
        <v>850</v>
      </c>
      <c r="C24" s="11">
        <v>130442</v>
      </c>
      <c r="D24" s="11">
        <v>880970</v>
      </c>
      <c r="E24" s="11">
        <v>20573</v>
      </c>
      <c r="F24" s="11">
        <v>57571</v>
      </c>
      <c r="G24" s="11">
        <v>2612768</v>
      </c>
      <c r="H24" s="11">
        <v>21423</v>
      </c>
      <c r="I24" s="11">
        <v>188013</v>
      </c>
      <c r="J24" s="11">
        <v>3493738</v>
      </c>
    </row>
    <row r="25" spans="1:10" ht="12" customHeight="1">
      <c r="A25" s="2" t="str">
        <f>"Jan "&amp;RIGHT(A6,4)+1</f>
        <v>Jan 2012</v>
      </c>
      <c r="B25" s="11" t="s">
        <v>395</v>
      </c>
      <c r="C25" s="11" t="s">
        <v>395</v>
      </c>
      <c r="D25" s="11" t="s">
        <v>395</v>
      </c>
      <c r="E25" s="11" t="s">
        <v>395</v>
      </c>
      <c r="F25" s="11" t="s">
        <v>395</v>
      </c>
      <c r="G25" s="11" t="s">
        <v>395</v>
      </c>
      <c r="H25" s="11" t="s">
        <v>395</v>
      </c>
      <c r="I25" s="11" t="s">
        <v>395</v>
      </c>
      <c r="J25" s="11" t="s">
        <v>395</v>
      </c>
    </row>
    <row r="26" spans="1:10" ht="12" customHeight="1">
      <c r="A26" s="2" t="str">
        <f>"Feb "&amp;RIGHT(A6,4)+1</f>
        <v>Feb 2012</v>
      </c>
      <c r="B26" s="11" t="s">
        <v>395</v>
      </c>
      <c r="C26" s="11" t="s">
        <v>395</v>
      </c>
      <c r="D26" s="11" t="s">
        <v>395</v>
      </c>
      <c r="E26" s="11" t="s">
        <v>395</v>
      </c>
      <c r="F26" s="11" t="s">
        <v>395</v>
      </c>
      <c r="G26" s="11" t="s">
        <v>395</v>
      </c>
      <c r="H26" s="11" t="s">
        <v>395</v>
      </c>
      <c r="I26" s="11" t="s">
        <v>395</v>
      </c>
      <c r="J26" s="11" t="s">
        <v>395</v>
      </c>
    </row>
    <row r="27" spans="1:10" ht="12" customHeight="1">
      <c r="A27" s="2" t="str">
        <f>"Mar "&amp;RIGHT(A6,4)+1</f>
        <v>Mar 2012</v>
      </c>
      <c r="B27" s="11">
        <v>850</v>
      </c>
      <c r="C27" s="11">
        <v>128816</v>
      </c>
      <c r="D27" s="11">
        <v>844876</v>
      </c>
      <c r="E27" s="11">
        <v>20782</v>
      </c>
      <c r="F27" s="11">
        <v>60725</v>
      </c>
      <c r="G27" s="11">
        <v>2916442</v>
      </c>
      <c r="H27" s="11">
        <v>21632</v>
      </c>
      <c r="I27" s="11">
        <v>189541</v>
      </c>
      <c r="J27" s="11">
        <v>3761318</v>
      </c>
    </row>
    <row r="28" spans="1:10" ht="12" customHeight="1">
      <c r="A28" s="2" t="str">
        <f>"Apr "&amp;RIGHT(A6,4)+1</f>
        <v>Apr 2012</v>
      </c>
      <c r="B28" s="11" t="s">
        <v>395</v>
      </c>
      <c r="C28" s="11" t="s">
        <v>395</v>
      </c>
      <c r="D28" s="11" t="s">
        <v>395</v>
      </c>
      <c r="E28" s="11" t="s">
        <v>395</v>
      </c>
      <c r="F28" s="11" t="s">
        <v>395</v>
      </c>
      <c r="G28" s="11" t="s">
        <v>395</v>
      </c>
      <c r="H28" s="11" t="s">
        <v>395</v>
      </c>
      <c r="I28" s="11" t="s">
        <v>395</v>
      </c>
      <c r="J28" s="11" t="s">
        <v>395</v>
      </c>
    </row>
    <row r="29" spans="1:10" ht="12" customHeight="1">
      <c r="A29" s="2" t="str">
        <f>"May "&amp;RIGHT(A6,4)+1</f>
        <v>May 2012</v>
      </c>
      <c r="B29" s="11" t="s">
        <v>395</v>
      </c>
      <c r="C29" s="11" t="s">
        <v>395</v>
      </c>
      <c r="D29" s="11" t="s">
        <v>395</v>
      </c>
      <c r="E29" s="11" t="s">
        <v>395</v>
      </c>
      <c r="F29" s="11" t="s">
        <v>395</v>
      </c>
      <c r="G29" s="11" t="s">
        <v>395</v>
      </c>
      <c r="H29" s="11" t="s">
        <v>395</v>
      </c>
      <c r="I29" s="11" t="s">
        <v>395</v>
      </c>
      <c r="J29" s="11" t="s">
        <v>395</v>
      </c>
    </row>
    <row r="30" spans="1:10" ht="12" customHeight="1">
      <c r="A30" s="2" t="str">
        <f>"Jun "&amp;RIGHT(A6,4)+1</f>
        <v>Jun 2012</v>
      </c>
      <c r="B30" s="11">
        <v>844</v>
      </c>
      <c r="C30" s="11">
        <v>127222</v>
      </c>
      <c r="D30" s="11">
        <v>840957</v>
      </c>
      <c r="E30" s="11">
        <v>19505</v>
      </c>
      <c r="F30" s="11">
        <v>43815</v>
      </c>
      <c r="G30" s="11">
        <v>2011138</v>
      </c>
      <c r="H30" s="11">
        <v>20349</v>
      </c>
      <c r="I30" s="11">
        <v>171037</v>
      </c>
      <c r="J30" s="11">
        <v>2852095</v>
      </c>
    </row>
    <row r="31" spans="1:10" ht="12" customHeight="1">
      <c r="A31" s="2" t="str">
        <f>"Jul "&amp;RIGHT(A6,4)+1</f>
        <v>Jul 2012</v>
      </c>
      <c r="B31" s="11" t="s">
        <v>395</v>
      </c>
      <c r="C31" s="11" t="s">
        <v>395</v>
      </c>
      <c r="D31" s="11" t="s">
        <v>395</v>
      </c>
      <c r="E31" s="11" t="s">
        <v>395</v>
      </c>
      <c r="F31" s="11" t="s">
        <v>395</v>
      </c>
      <c r="G31" s="11" t="s">
        <v>395</v>
      </c>
      <c r="H31" s="11" t="s">
        <v>395</v>
      </c>
      <c r="I31" s="11" t="s">
        <v>395</v>
      </c>
      <c r="J31" s="11" t="s">
        <v>395</v>
      </c>
    </row>
    <row r="32" spans="1:10" ht="12" customHeight="1">
      <c r="A32" s="2" t="str">
        <f>"Aug "&amp;RIGHT(A6,4)+1</f>
        <v>Aug 2012</v>
      </c>
      <c r="B32" s="11" t="s">
        <v>395</v>
      </c>
      <c r="C32" s="11" t="s">
        <v>395</v>
      </c>
      <c r="D32" s="11" t="s">
        <v>395</v>
      </c>
      <c r="E32" s="11" t="s">
        <v>395</v>
      </c>
      <c r="F32" s="11" t="s">
        <v>395</v>
      </c>
      <c r="G32" s="11" t="s">
        <v>395</v>
      </c>
      <c r="H32" s="11" t="s">
        <v>395</v>
      </c>
      <c r="I32" s="11" t="s">
        <v>395</v>
      </c>
      <c r="J32" s="11" t="s">
        <v>395</v>
      </c>
    </row>
    <row r="33" spans="1:10" ht="12" customHeight="1">
      <c r="A33" s="2" t="str">
        <f>"Sep "&amp;RIGHT(A6,4)+1</f>
        <v>Sep 2012</v>
      </c>
      <c r="B33" s="11" t="s">
        <v>395</v>
      </c>
      <c r="C33" s="11" t="s">
        <v>395</v>
      </c>
      <c r="D33" s="11" t="s">
        <v>395</v>
      </c>
      <c r="E33" s="11" t="s">
        <v>395</v>
      </c>
      <c r="F33" s="11" t="s">
        <v>395</v>
      </c>
      <c r="G33" s="11" t="s">
        <v>395</v>
      </c>
      <c r="H33" s="11" t="s">
        <v>395</v>
      </c>
      <c r="I33" s="11" t="s">
        <v>395</v>
      </c>
      <c r="J33" s="11" t="s">
        <v>395</v>
      </c>
    </row>
    <row r="34" spans="1:10" ht="12" customHeight="1">
      <c r="A34" s="12" t="s">
        <v>57</v>
      </c>
      <c r="B34" s="13">
        <v>848</v>
      </c>
      <c r="C34" s="13">
        <v>128826.6667</v>
      </c>
      <c r="D34" s="13">
        <v>855601</v>
      </c>
      <c r="E34" s="13">
        <v>20286.6667</v>
      </c>
      <c r="F34" s="13">
        <v>54037</v>
      </c>
      <c r="G34" s="13">
        <v>2513449.3333</v>
      </c>
      <c r="H34" s="13">
        <v>21134.6667</v>
      </c>
      <c r="I34" s="13">
        <v>182863.6667</v>
      </c>
      <c r="J34" s="13">
        <v>3369050.3333</v>
      </c>
    </row>
    <row r="35" spans="1:10" ht="12" customHeight="1">
      <c r="A35" s="14" t="str">
        <f>"Total "&amp;MID(A20,7,LEN(A20)-13)&amp;" Months"</f>
        <v>Total 11 Months</v>
      </c>
      <c r="B35" s="15">
        <v>848</v>
      </c>
      <c r="C35" s="15">
        <v>128826.6667</v>
      </c>
      <c r="D35" s="15">
        <v>855601</v>
      </c>
      <c r="E35" s="15">
        <v>20286.6667</v>
      </c>
      <c r="F35" s="15">
        <v>54037</v>
      </c>
      <c r="G35" s="15">
        <v>2513449.3333</v>
      </c>
      <c r="H35" s="15">
        <v>21134.6667</v>
      </c>
      <c r="I35" s="15">
        <v>182863.6667</v>
      </c>
      <c r="J35" s="15">
        <v>3369050.3333</v>
      </c>
    </row>
    <row r="36" spans="1:10" ht="12" customHeight="1">
      <c r="A36" s="33"/>
      <c r="B36" s="33"/>
      <c r="C36" s="33"/>
      <c r="D36" s="33"/>
      <c r="E36" s="33"/>
      <c r="F36" s="33"/>
      <c r="G36" s="33"/>
      <c r="H36" s="33"/>
      <c r="I36" s="33"/>
      <c r="J36" s="33"/>
    </row>
    <row r="37" spans="1:10" ht="99.75" customHeight="1">
      <c r="A37" s="53" t="s">
        <v>106</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J5"/>
    <mergeCell ref="A36:J36"/>
    <mergeCell ref="A37:J37"/>
    <mergeCell ref="A1:I1"/>
    <mergeCell ref="A2:I2"/>
    <mergeCell ref="A3:A4"/>
    <mergeCell ref="B3:D3"/>
    <mergeCell ref="E3:G3"/>
    <mergeCell ref="H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J1" sqref="J1"/>
    </sheetView>
  </sheetViews>
  <sheetFormatPr defaultColWidth="9.140625" defaultRowHeight="12.75"/>
  <cols>
    <col min="1" max="10" width="11.421875" style="0" customWidth="1"/>
  </cols>
  <sheetData>
    <row r="1" spans="1:10" ht="12" customHeight="1">
      <c r="A1" s="42" t="s">
        <v>393</v>
      </c>
      <c r="B1" s="42"/>
      <c r="C1" s="42"/>
      <c r="D1" s="42"/>
      <c r="E1" s="42"/>
      <c r="F1" s="42"/>
      <c r="G1" s="42"/>
      <c r="H1" s="42"/>
      <c r="I1" s="42"/>
      <c r="J1" s="63">
        <v>41222</v>
      </c>
    </row>
    <row r="2" spans="1:10" ht="12" customHeight="1">
      <c r="A2" s="44" t="s">
        <v>229</v>
      </c>
      <c r="B2" s="44"/>
      <c r="C2" s="44"/>
      <c r="D2" s="44"/>
      <c r="E2" s="44"/>
      <c r="F2" s="44"/>
      <c r="G2" s="44"/>
      <c r="H2" s="44"/>
      <c r="I2" s="44"/>
      <c r="J2" s="1"/>
    </row>
    <row r="3" spans="1:10" ht="24" customHeight="1">
      <c r="A3" s="46" t="s">
        <v>52</v>
      </c>
      <c r="B3" s="48" t="s">
        <v>228</v>
      </c>
      <c r="C3" s="54"/>
      <c r="D3" s="49"/>
      <c r="E3" s="48" t="s">
        <v>230</v>
      </c>
      <c r="F3" s="54"/>
      <c r="G3" s="49"/>
      <c r="H3" s="48" t="s">
        <v>231</v>
      </c>
      <c r="I3" s="54"/>
      <c r="J3" s="54"/>
    </row>
    <row r="4" spans="1:10" ht="24" customHeight="1">
      <c r="A4" s="47"/>
      <c r="B4" s="10" t="s">
        <v>105</v>
      </c>
      <c r="C4" s="10" t="s">
        <v>103</v>
      </c>
      <c r="D4" s="10" t="s">
        <v>104</v>
      </c>
      <c r="E4" s="10" t="s">
        <v>105</v>
      </c>
      <c r="F4" s="10" t="s">
        <v>103</v>
      </c>
      <c r="G4" s="10" t="s">
        <v>104</v>
      </c>
      <c r="H4" s="10" t="s">
        <v>105</v>
      </c>
      <c r="I4" s="10" t="s">
        <v>103</v>
      </c>
      <c r="J4" s="9" t="s">
        <v>104</v>
      </c>
    </row>
    <row r="5" spans="1:10" ht="12" customHeight="1">
      <c r="A5" s="1"/>
      <c r="B5" s="33" t="str">
        <f>REPT("-",101)&amp;" Number "&amp;REPT("-",101)</f>
        <v>----------------------------------------------------------------------------------------------------- Number -----------------------------------------------------------------------------------------------------</v>
      </c>
      <c r="C5" s="33"/>
      <c r="D5" s="33"/>
      <c r="E5" s="33"/>
      <c r="F5" s="33"/>
      <c r="G5" s="33"/>
      <c r="H5" s="33"/>
      <c r="I5" s="33"/>
      <c r="J5" s="33"/>
    </row>
    <row r="6" ht="12" customHeight="1">
      <c r="A6" s="3" t="s">
        <v>394</v>
      </c>
    </row>
    <row r="7" spans="1:10" ht="12" customHeight="1">
      <c r="A7" s="2" t="str">
        <f>"Oct "&amp;RIGHT(A6,4)-1</f>
        <v>Oct 2010</v>
      </c>
      <c r="B7" s="11">
        <v>8441</v>
      </c>
      <c r="C7" s="11">
        <v>15756</v>
      </c>
      <c r="D7" s="11">
        <v>807517</v>
      </c>
      <c r="E7" s="11">
        <v>1172</v>
      </c>
      <c r="F7" s="11">
        <v>4411</v>
      </c>
      <c r="G7" s="11">
        <v>133584</v>
      </c>
      <c r="H7" s="11">
        <v>1598</v>
      </c>
      <c r="I7" s="11">
        <v>14171</v>
      </c>
      <c r="J7" s="11">
        <v>546109</v>
      </c>
    </row>
    <row r="8" spans="1:10" ht="12" customHeight="1">
      <c r="A8" s="2" t="str">
        <f>"Nov "&amp;RIGHT(A6,4)-1</f>
        <v>Nov 2010</v>
      </c>
      <c r="B8" s="11" t="s">
        <v>395</v>
      </c>
      <c r="C8" s="11" t="s">
        <v>395</v>
      </c>
      <c r="D8" s="11" t="s">
        <v>395</v>
      </c>
      <c r="E8" s="11" t="s">
        <v>395</v>
      </c>
      <c r="F8" s="11" t="s">
        <v>395</v>
      </c>
      <c r="G8" s="11" t="s">
        <v>395</v>
      </c>
      <c r="H8" s="11" t="s">
        <v>395</v>
      </c>
      <c r="I8" s="11" t="s">
        <v>395</v>
      </c>
      <c r="J8" s="11" t="s">
        <v>395</v>
      </c>
    </row>
    <row r="9" spans="1:10" ht="12" customHeight="1">
      <c r="A9" s="2" t="str">
        <f>"Dec "&amp;RIGHT(A6,4)-1</f>
        <v>Dec 2010</v>
      </c>
      <c r="B9" s="11" t="s">
        <v>395</v>
      </c>
      <c r="C9" s="11" t="s">
        <v>395</v>
      </c>
      <c r="D9" s="11" t="s">
        <v>395</v>
      </c>
      <c r="E9" s="11" t="s">
        <v>395</v>
      </c>
      <c r="F9" s="11" t="s">
        <v>395</v>
      </c>
      <c r="G9" s="11" t="s">
        <v>395</v>
      </c>
      <c r="H9" s="11" t="s">
        <v>395</v>
      </c>
      <c r="I9" s="11" t="s">
        <v>395</v>
      </c>
      <c r="J9" s="11" t="s">
        <v>395</v>
      </c>
    </row>
    <row r="10" spans="1:10" ht="12" customHeight="1">
      <c r="A10" s="2" t="str">
        <f>"Jan "&amp;RIGHT(A6,4)</f>
        <v>Jan 2011</v>
      </c>
      <c r="B10" s="11" t="s">
        <v>395</v>
      </c>
      <c r="C10" s="11" t="s">
        <v>395</v>
      </c>
      <c r="D10" s="11" t="s">
        <v>395</v>
      </c>
      <c r="E10" s="11" t="s">
        <v>395</v>
      </c>
      <c r="F10" s="11" t="s">
        <v>395</v>
      </c>
      <c r="G10" s="11" t="s">
        <v>395</v>
      </c>
      <c r="H10" s="11" t="s">
        <v>395</v>
      </c>
      <c r="I10" s="11" t="s">
        <v>395</v>
      </c>
      <c r="J10" s="11" t="s">
        <v>395</v>
      </c>
    </row>
    <row r="11" spans="1:10" ht="12" customHeight="1">
      <c r="A11" s="2" t="str">
        <f>"Feb "&amp;RIGHT(A6,4)</f>
        <v>Feb 2011</v>
      </c>
      <c r="B11" s="11" t="s">
        <v>395</v>
      </c>
      <c r="C11" s="11" t="s">
        <v>395</v>
      </c>
      <c r="D11" s="11" t="s">
        <v>395</v>
      </c>
      <c r="E11" s="11" t="s">
        <v>395</v>
      </c>
      <c r="F11" s="11" t="s">
        <v>395</v>
      </c>
      <c r="G11" s="11" t="s">
        <v>395</v>
      </c>
      <c r="H11" s="11" t="s">
        <v>395</v>
      </c>
      <c r="I11" s="11" t="s">
        <v>395</v>
      </c>
      <c r="J11" s="11" t="s">
        <v>395</v>
      </c>
    </row>
    <row r="12" spans="1:10" ht="12" customHeight="1">
      <c r="A12" s="2" t="str">
        <f>"Mar "&amp;RIGHT(A6,4)</f>
        <v>Mar 2011</v>
      </c>
      <c r="B12" s="11">
        <v>8510</v>
      </c>
      <c r="C12" s="11">
        <v>15882</v>
      </c>
      <c r="D12" s="11">
        <v>824616</v>
      </c>
      <c r="E12" s="11">
        <v>1188</v>
      </c>
      <c r="F12" s="11">
        <v>3315</v>
      </c>
      <c r="G12" s="11">
        <v>132061</v>
      </c>
      <c r="H12" s="11">
        <v>1601</v>
      </c>
      <c r="I12" s="11">
        <v>13703</v>
      </c>
      <c r="J12" s="11">
        <v>547519</v>
      </c>
    </row>
    <row r="13" spans="1:10" ht="12" customHeight="1">
      <c r="A13" s="2" t="str">
        <f>"Apr "&amp;RIGHT(A6,4)</f>
        <v>Apr 2011</v>
      </c>
      <c r="B13" s="11" t="s">
        <v>395</v>
      </c>
      <c r="C13" s="11" t="s">
        <v>395</v>
      </c>
      <c r="D13" s="11" t="s">
        <v>395</v>
      </c>
      <c r="E13" s="11" t="s">
        <v>395</v>
      </c>
      <c r="F13" s="11" t="s">
        <v>395</v>
      </c>
      <c r="G13" s="11" t="s">
        <v>395</v>
      </c>
      <c r="H13" s="11" t="s">
        <v>395</v>
      </c>
      <c r="I13" s="11" t="s">
        <v>395</v>
      </c>
      <c r="J13" s="11" t="s">
        <v>395</v>
      </c>
    </row>
    <row r="14" spans="1:10" ht="12" customHeight="1">
      <c r="A14" s="2" t="str">
        <f>"May "&amp;RIGHT(A6,4)</f>
        <v>May 2011</v>
      </c>
      <c r="B14" s="11" t="s">
        <v>395</v>
      </c>
      <c r="C14" s="11" t="s">
        <v>395</v>
      </c>
      <c r="D14" s="11" t="s">
        <v>395</v>
      </c>
      <c r="E14" s="11" t="s">
        <v>395</v>
      </c>
      <c r="F14" s="11" t="s">
        <v>395</v>
      </c>
      <c r="G14" s="11" t="s">
        <v>395</v>
      </c>
      <c r="H14" s="11" t="s">
        <v>395</v>
      </c>
      <c r="I14" s="11" t="s">
        <v>395</v>
      </c>
      <c r="J14" s="11" t="s">
        <v>395</v>
      </c>
    </row>
    <row r="15" spans="1:10" ht="12" customHeight="1">
      <c r="A15" s="2" t="str">
        <f>"Jun "&amp;RIGHT(A6,4)</f>
        <v>Jun 2011</v>
      </c>
      <c r="B15" s="11" t="s">
        <v>395</v>
      </c>
      <c r="C15" s="11" t="s">
        <v>395</v>
      </c>
      <c r="D15" s="11" t="s">
        <v>395</v>
      </c>
      <c r="E15" s="11" t="s">
        <v>395</v>
      </c>
      <c r="F15" s="11" t="s">
        <v>395</v>
      </c>
      <c r="G15" s="11" t="s">
        <v>395</v>
      </c>
      <c r="H15" s="11" t="s">
        <v>395</v>
      </c>
      <c r="I15" s="11" t="s">
        <v>395</v>
      </c>
      <c r="J15" s="11" t="s">
        <v>395</v>
      </c>
    </row>
    <row r="16" spans="1:10" ht="12" customHeight="1">
      <c r="A16" s="2" t="str">
        <f>"Jul "&amp;RIGHT(A6,4)</f>
        <v>Jul 2011</v>
      </c>
      <c r="B16" s="11" t="s">
        <v>395</v>
      </c>
      <c r="C16" s="11" t="s">
        <v>395</v>
      </c>
      <c r="D16" s="11" t="s">
        <v>395</v>
      </c>
      <c r="E16" s="11" t="s">
        <v>395</v>
      </c>
      <c r="F16" s="11" t="s">
        <v>395</v>
      </c>
      <c r="G16" s="11" t="s">
        <v>395</v>
      </c>
      <c r="H16" s="11" t="s">
        <v>395</v>
      </c>
      <c r="I16" s="11" t="s">
        <v>395</v>
      </c>
      <c r="J16" s="11" t="s">
        <v>395</v>
      </c>
    </row>
    <row r="17" spans="1:10" ht="12" customHeight="1">
      <c r="A17" s="2" t="str">
        <f>"Aug "&amp;RIGHT(A6,4)</f>
        <v>Aug 2011</v>
      </c>
      <c r="B17" s="11" t="s">
        <v>395</v>
      </c>
      <c r="C17" s="11" t="s">
        <v>395</v>
      </c>
      <c r="D17" s="11" t="s">
        <v>395</v>
      </c>
      <c r="E17" s="11" t="s">
        <v>395</v>
      </c>
      <c r="F17" s="11" t="s">
        <v>395</v>
      </c>
      <c r="G17" s="11" t="s">
        <v>395</v>
      </c>
      <c r="H17" s="11" t="s">
        <v>395</v>
      </c>
      <c r="I17" s="11" t="s">
        <v>395</v>
      </c>
      <c r="J17" s="11" t="s">
        <v>395</v>
      </c>
    </row>
    <row r="18" spans="1:10" ht="12" customHeight="1">
      <c r="A18" s="2" t="str">
        <f>"Sep "&amp;RIGHT(A6,4)</f>
        <v>Sep 2011</v>
      </c>
      <c r="B18" s="11" t="s">
        <v>395</v>
      </c>
      <c r="C18" s="11" t="s">
        <v>395</v>
      </c>
      <c r="D18" s="11" t="s">
        <v>395</v>
      </c>
      <c r="E18" s="11" t="s">
        <v>395</v>
      </c>
      <c r="F18" s="11" t="s">
        <v>395</v>
      </c>
      <c r="G18" s="11" t="s">
        <v>395</v>
      </c>
      <c r="H18" s="11" t="s">
        <v>395</v>
      </c>
      <c r="I18" s="11" t="s">
        <v>395</v>
      </c>
      <c r="J18" s="11" t="s">
        <v>395</v>
      </c>
    </row>
    <row r="19" spans="1:10" ht="12" customHeight="1">
      <c r="A19" s="12" t="s">
        <v>57</v>
      </c>
      <c r="B19" s="13">
        <v>8475.5</v>
      </c>
      <c r="C19" s="13">
        <v>15819</v>
      </c>
      <c r="D19" s="13">
        <v>816066.5</v>
      </c>
      <c r="E19" s="13">
        <v>1180</v>
      </c>
      <c r="F19" s="13">
        <v>3863</v>
      </c>
      <c r="G19" s="13">
        <v>132822.5</v>
      </c>
      <c r="H19" s="13">
        <v>1599.5</v>
      </c>
      <c r="I19" s="13">
        <v>13937</v>
      </c>
      <c r="J19" s="13">
        <v>546814</v>
      </c>
    </row>
    <row r="20" spans="1:10" ht="12" customHeight="1">
      <c r="A20" s="14" t="s">
        <v>396</v>
      </c>
      <c r="B20" s="15">
        <v>8475.5</v>
      </c>
      <c r="C20" s="15">
        <v>15819</v>
      </c>
      <c r="D20" s="15">
        <v>816066.5</v>
      </c>
      <c r="E20" s="15">
        <v>1180</v>
      </c>
      <c r="F20" s="15">
        <v>3863</v>
      </c>
      <c r="G20" s="15">
        <v>132822.5</v>
      </c>
      <c r="H20" s="15">
        <v>1599.5</v>
      </c>
      <c r="I20" s="15">
        <v>13937</v>
      </c>
      <c r="J20" s="15">
        <v>546814</v>
      </c>
    </row>
    <row r="21" ht="12" customHeight="1">
      <c r="A21" s="3" t="str">
        <f>"FY "&amp;RIGHT(A6,4)+1</f>
        <v>FY 2012</v>
      </c>
    </row>
    <row r="22" spans="1:10" ht="12" customHeight="1">
      <c r="A22" s="2" t="str">
        <f>"Oct "&amp;RIGHT(A6,4)</f>
        <v>Oct 2011</v>
      </c>
      <c r="B22" s="11">
        <v>8059</v>
      </c>
      <c r="C22" s="11">
        <v>13737</v>
      </c>
      <c r="D22" s="11">
        <v>694413</v>
      </c>
      <c r="E22" s="11">
        <v>1146</v>
      </c>
      <c r="F22" s="11">
        <v>4022</v>
      </c>
      <c r="G22" s="11">
        <v>114806</v>
      </c>
      <c r="H22" s="11">
        <v>1615</v>
      </c>
      <c r="I22" s="11">
        <v>14496</v>
      </c>
      <c r="J22" s="11">
        <v>557684</v>
      </c>
    </row>
    <row r="23" spans="1:10" ht="12" customHeight="1">
      <c r="A23" s="2" t="str">
        <f>"Nov "&amp;RIGHT(A6,4)</f>
        <v>Nov 2011</v>
      </c>
      <c r="B23" s="11" t="s">
        <v>395</v>
      </c>
      <c r="C23" s="11" t="s">
        <v>395</v>
      </c>
      <c r="D23" s="11" t="s">
        <v>395</v>
      </c>
      <c r="E23" s="11" t="s">
        <v>395</v>
      </c>
      <c r="F23" s="11" t="s">
        <v>395</v>
      </c>
      <c r="G23" s="11" t="s">
        <v>395</v>
      </c>
      <c r="H23" s="11" t="s">
        <v>395</v>
      </c>
      <c r="I23" s="11" t="s">
        <v>395</v>
      </c>
      <c r="J23" s="11" t="s">
        <v>395</v>
      </c>
    </row>
    <row r="24" spans="1:10" ht="12" customHeight="1">
      <c r="A24" s="2" t="str">
        <f>"Dec "&amp;RIGHT(A6,4)</f>
        <v>Dec 2011</v>
      </c>
      <c r="B24" s="11" t="s">
        <v>395</v>
      </c>
      <c r="C24" s="11" t="s">
        <v>395</v>
      </c>
      <c r="D24" s="11" t="s">
        <v>395</v>
      </c>
      <c r="E24" s="11" t="s">
        <v>395</v>
      </c>
      <c r="F24" s="11" t="s">
        <v>395</v>
      </c>
      <c r="G24" s="11" t="s">
        <v>395</v>
      </c>
      <c r="H24" s="11" t="s">
        <v>395</v>
      </c>
      <c r="I24" s="11" t="s">
        <v>395</v>
      </c>
      <c r="J24" s="11" t="s">
        <v>395</v>
      </c>
    </row>
    <row r="25" spans="1:10" ht="12" customHeight="1">
      <c r="A25" s="2" t="str">
        <f>"Jan "&amp;RIGHT(A6,4)+1</f>
        <v>Jan 2012</v>
      </c>
      <c r="B25" s="11" t="s">
        <v>395</v>
      </c>
      <c r="C25" s="11" t="s">
        <v>395</v>
      </c>
      <c r="D25" s="11" t="s">
        <v>395</v>
      </c>
      <c r="E25" s="11" t="s">
        <v>395</v>
      </c>
      <c r="F25" s="11" t="s">
        <v>395</v>
      </c>
      <c r="G25" s="11" t="s">
        <v>395</v>
      </c>
      <c r="H25" s="11" t="s">
        <v>395</v>
      </c>
      <c r="I25" s="11" t="s">
        <v>395</v>
      </c>
      <c r="J25" s="11" t="s">
        <v>395</v>
      </c>
    </row>
    <row r="26" spans="1:10" ht="12" customHeight="1">
      <c r="A26" s="2" t="str">
        <f>"Feb "&amp;RIGHT(A6,4)+1</f>
        <v>Feb 2012</v>
      </c>
      <c r="B26" s="11" t="s">
        <v>395</v>
      </c>
      <c r="C26" s="11" t="s">
        <v>395</v>
      </c>
      <c r="D26" s="11" t="s">
        <v>395</v>
      </c>
      <c r="E26" s="11" t="s">
        <v>395</v>
      </c>
      <c r="F26" s="11" t="s">
        <v>395</v>
      </c>
      <c r="G26" s="11" t="s">
        <v>395</v>
      </c>
      <c r="H26" s="11" t="s">
        <v>395</v>
      </c>
      <c r="I26" s="11" t="s">
        <v>395</v>
      </c>
      <c r="J26" s="11" t="s">
        <v>395</v>
      </c>
    </row>
    <row r="27" spans="1:10" ht="12" customHeight="1">
      <c r="A27" s="2" t="str">
        <f>"Mar "&amp;RIGHT(A6,4)+1</f>
        <v>Mar 2012</v>
      </c>
      <c r="B27" s="11">
        <v>8503</v>
      </c>
      <c r="C27" s="11">
        <v>16113</v>
      </c>
      <c r="D27" s="11">
        <v>825723</v>
      </c>
      <c r="E27" s="11">
        <v>1171</v>
      </c>
      <c r="F27" s="11">
        <v>3159</v>
      </c>
      <c r="G27" s="11">
        <v>118277</v>
      </c>
      <c r="H27" s="11">
        <v>1613</v>
      </c>
      <c r="I27" s="11">
        <v>13395</v>
      </c>
      <c r="J27" s="11">
        <v>556290</v>
      </c>
    </row>
    <row r="28" spans="1:10" ht="12" customHeight="1">
      <c r="A28" s="2" t="str">
        <f>"Apr "&amp;RIGHT(A6,4)+1</f>
        <v>Apr 2012</v>
      </c>
      <c r="B28" s="11" t="s">
        <v>395</v>
      </c>
      <c r="C28" s="11" t="s">
        <v>395</v>
      </c>
      <c r="D28" s="11" t="s">
        <v>395</v>
      </c>
      <c r="E28" s="11" t="s">
        <v>395</v>
      </c>
      <c r="F28" s="11" t="s">
        <v>395</v>
      </c>
      <c r="G28" s="11" t="s">
        <v>395</v>
      </c>
      <c r="H28" s="11" t="s">
        <v>395</v>
      </c>
      <c r="I28" s="11" t="s">
        <v>395</v>
      </c>
      <c r="J28" s="11" t="s">
        <v>395</v>
      </c>
    </row>
    <row r="29" spans="1:10" ht="12" customHeight="1">
      <c r="A29" s="2" t="str">
        <f>"May "&amp;RIGHT(A6,4)+1</f>
        <v>May 2012</v>
      </c>
      <c r="B29" s="11" t="s">
        <v>395</v>
      </c>
      <c r="C29" s="11" t="s">
        <v>395</v>
      </c>
      <c r="D29" s="11" t="s">
        <v>395</v>
      </c>
      <c r="E29" s="11" t="s">
        <v>395</v>
      </c>
      <c r="F29" s="11" t="s">
        <v>395</v>
      </c>
      <c r="G29" s="11" t="s">
        <v>395</v>
      </c>
      <c r="H29" s="11" t="s">
        <v>395</v>
      </c>
      <c r="I29" s="11" t="s">
        <v>395</v>
      </c>
      <c r="J29" s="11" t="s">
        <v>395</v>
      </c>
    </row>
    <row r="30" spans="1:10" ht="12" customHeight="1">
      <c r="A30" s="2" t="str">
        <f>"Jun "&amp;RIGHT(A6,4)+1</f>
        <v>Jun 2012</v>
      </c>
      <c r="B30" s="11" t="s">
        <v>395</v>
      </c>
      <c r="C30" s="11" t="s">
        <v>395</v>
      </c>
      <c r="D30" s="11" t="s">
        <v>395</v>
      </c>
      <c r="E30" s="11" t="s">
        <v>395</v>
      </c>
      <c r="F30" s="11" t="s">
        <v>395</v>
      </c>
      <c r="G30" s="11" t="s">
        <v>395</v>
      </c>
      <c r="H30" s="11" t="s">
        <v>395</v>
      </c>
      <c r="I30" s="11" t="s">
        <v>395</v>
      </c>
      <c r="J30" s="11" t="s">
        <v>395</v>
      </c>
    </row>
    <row r="31" spans="1:10" ht="12" customHeight="1">
      <c r="A31" s="2" t="str">
        <f>"Jul "&amp;RIGHT(A6,4)+1</f>
        <v>Jul 2012</v>
      </c>
      <c r="B31" s="11" t="s">
        <v>395</v>
      </c>
      <c r="C31" s="11" t="s">
        <v>395</v>
      </c>
      <c r="D31" s="11" t="s">
        <v>395</v>
      </c>
      <c r="E31" s="11" t="s">
        <v>395</v>
      </c>
      <c r="F31" s="11" t="s">
        <v>395</v>
      </c>
      <c r="G31" s="11" t="s">
        <v>395</v>
      </c>
      <c r="H31" s="11" t="s">
        <v>395</v>
      </c>
      <c r="I31" s="11" t="s">
        <v>395</v>
      </c>
      <c r="J31" s="11" t="s">
        <v>395</v>
      </c>
    </row>
    <row r="32" spans="1:10" ht="12" customHeight="1">
      <c r="A32" s="2" t="str">
        <f>"Aug "&amp;RIGHT(A6,4)+1</f>
        <v>Aug 2012</v>
      </c>
      <c r="B32" s="11" t="s">
        <v>395</v>
      </c>
      <c r="C32" s="11" t="s">
        <v>395</v>
      </c>
      <c r="D32" s="11" t="s">
        <v>395</v>
      </c>
      <c r="E32" s="11" t="s">
        <v>395</v>
      </c>
      <c r="F32" s="11" t="s">
        <v>395</v>
      </c>
      <c r="G32" s="11" t="s">
        <v>395</v>
      </c>
      <c r="H32" s="11" t="s">
        <v>395</v>
      </c>
      <c r="I32" s="11" t="s">
        <v>395</v>
      </c>
      <c r="J32" s="11" t="s">
        <v>395</v>
      </c>
    </row>
    <row r="33" spans="1:10" ht="12" customHeight="1">
      <c r="A33" s="2" t="str">
        <f>"Sep "&amp;RIGHT(A6,4)+1</f>
        <v>Sep 2012</v>
      </c>
      <c r="B33" s="11" t="s">
        <v>395</v>
      </c>
      <c r="C33" s="11" t="s">
        <v>395</v>
      </c>
      <c r="D33" s="11" t="s">
        <v>395</v>
      </c>
      <c r="E33" s="11" t="s">
        <v>395</v>
      </c>
      <c r="F33" s="11" t="s">
        <v>395</v>
      </c>
      <c r="G33" s="11" t="s">
        <v>395</v>
      </c>
      <c r="H33" s="11" t="s">
        <v>395</v>
      </c>
      <c r="I33" s="11" t="s">
        <v>395</v>
      </c>
      <c r="J33" s="11" t="s">
        <v>395</v>
      </c>
    </row>
    <row r="34" spans="1:10" ht="12" customHeight="1">
      <c r="A34" s="12" t="s">
        <v>57</v>
      </c>
      <c r="B34" s="13">
        <v>8281</v>
      </c>
      <c r="C34" s="13">
        <v>14925</v>
      </c>
      <c r="D34" s="13">
        <v>760068</v>
      </c>
      <c r="E34" s="13">
        <v>1158.5</v>
      </c>
      <c r="F34" s="13">
        <v>3590.5</v>
      </c>
      <c r="G34" s="13">
        <v>116541.5</v>
      </c>
      <c r="H34" s="13">
        <v>1614</v>
      </c>
      <c r="I34" s="13">
        <v>13945.5</v>
      </c>
      <c r="J34" s="13">
        <v>556987</v>
      </c>
    </row>
    <row r="35" spans="1:10" ht="12" customHeight="1">
      <c r="A35" s="14" t="str">
        <f>"Total "&amp;MID(A20,7,LEN(A20)-13)&amp;" Months"</f>
        <v>Total 11 Months</v>
      </c>
      <c r="B35" s="15">
        <v>8281</v>
      </c>
      <c r="C35" s="15">
        <v>14925</v>
      </c>
      <c r="D35" s="15">
        <v>760068</v>
      </c>
      <c r="E35" s="15">
        <v>1158.5</v>
      </c>
      <c r="F35" s="15">
        <v>3590.5</v>
      </c>
      <c r="G35" s="15">
        <v>116541.5</v>
      </c>
      <c r="H35" s="15">
        <v>1614</v>
      </c>
      <c r="I35" s="15">
        <v>13945.5</v>
      </c>
      <c r="J35" s="15">
        <v>556987</v>
      </c>
    </row>
    <row r="36" spans="1:10" ht="12" customHeight="1">
      <c r="A36" s="33"/>
      <c r="B36" s="33"/>
      <c r="C36" s="33"/>
      <c r="D36" s="33"/>
      <c r="E36" s="33"/>
      <c r="F36" s="33"/>
      <c r="G36" s="33"/>
      <c r="H36" s="33"/>
      <c r="I36" s="33"/>
      <c r="J36" s="33"/>
    </row>
    <row r="37" spans="1:10" ht="69.75" customHeight="1">
      <c r="A37" s="53" t="s">
        <v>107</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J5"/>
    <mergeCell ref="A36:J36"/>
    <mergeCell ref="A37:J37"/>
    <mergeCell ref="A1:I1"/>
    <mergeCell ref="A2:I2"/>
    <mergeCell ref="A3:A4"/>
    <mergeCell ref="B3:D3"/>
    <mergeCell ref="E3:G3"/>
    <mergeCell ref="H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K1" sqref="K1"/>
    </sheetView>
  </sheetViews>
  <sheetFormatPr defaultColWidth="9.140625" defaultRowHeight="12.75"/>
  <cols>
    <col min="1" max="1" width="12.8515625" style="0" customWidth="1"/>
    <col min="2" max="11" width="11.421875" style="0" customWidth="1"/>
  </cols>
  <sheetData>
    <row r="1" spans="1:11" ht="12" customHeight="1">
      <c r="A1" s="42" t="s">
        <v>393</v>
      </c>
      <c r="B1" s="42"/>
      <c r="C1" s="42"/>
      <c r="D1" s="42"/>
      <c r="E1" s="42"/>
      <c r="F1" s="42"/>
      <c r="G1" s="42"/>
      <c r="H1" s="42"/>
      <c r="I1" s="42"/>
      <c r="J1" s="42"/>
      <c r="K1" s="63">
        <v>41222</v>
      </c>
    </row>
    <row r="2" spans="1:11" ht="12" customHeight="1">
      <c r="A2" s="44" t="s">
        <v>108</v>
      </c>
      <c r="B2" s="44"/>
      <c r="C2" s="44"/>
      <c r="D2" s="44"/>
      <c r="E2" s="44"/>
      <c r="F2" s="44"/>
      <c r="G2" s="44"/>
      <c r="H2" s="44"/>
      <c r="I2" s="44"/>
      <c r="J2" s="44"/>
      <c r="K2" s="1"/>
    </row>
    <row r="3" spans="1:11" ht="24" customHeight="1">
      <c r="A3" s="46" t="s">
        <v>52</v>
      </c>
      <c r="B3" s="48" t="s">
        <v>109</v>
      </c>
      <c r="C3" s="54"/>
      <c r="D3" s="54"/>
      <c r="E3" s="54"/>
      <c r="F3" s="49"/>
      <c r="G3" s="48" t="s">
        <v>110</v>
      </c>
      <c r="H3" s="54"/>
      <c r="I3" s="54"/>
      <c r="J3" s="54"/>
      <c r="K3" s="54"/>
    </row>
    <row r="4" spans="1:11" ht="24" customHeight="1">
      <c r="A4" s="47"/>
      <c r="B4" s="10" t="s">
        <v>111</v>
      </c>
      <c r="C4" s="10" t="s">
        <v>112</v>
      </c>
      <c r="D4" s="10" t="s">
        <v>113</v>
      </c>
      <c r="E4" s="10" t="s">
        <v>114</v>
      </c>
      <c r="F4" s="10" t="s">
        <v>57</v>
      </c>
      <c r="G4" s="10" t="s">
        <v>111</v>
      </c>
      <c r="H4" s="10" t="s">
        <v>112</v>
      </c>
      <c r="I4" s="10" t="s">
        <v>113</v>
      </c>
      <c r="J4" s="10" t="s">
        <v>114</v>
      </c>
      <c r="K4" s="9" t="s">
        <v>57</v>
      </c>
    </row>
    <row r="5" spans="1:11" ht="12" customHeight="1">
      <c r="A5" s="1"/>
      <c r="B5" s="33" t="str">
        <f>REPT("-",112)&amp;" Number "&amp;REPT("-",112)</f>
        <v>---------------------------------------------------------------------------------------------------------------- Number ----------------------------------------------------------------------------------------------------------------</v>
      </c>
      <c r="C5" s="33"/>
      <c r="D5" s="33"/>
      <c r="E5" s="33"/>
      <c r="F5" s="33"/>
      <c r="G5" s="33"/>
      <c r="H5" s="33"/>
      <c r="I5" s="33"/>
      <c r="J5" s="33"/>
      <c r="K5" s="33"/>
    </row>
    <row r="6" ht="12" customHeight="1">
      <c r="A6" s="3" t="s">
        <v>394</v>
      </c>
    </row>
    <row r="7" spans="1:11" ht="12" customHeight="1">
      <c r="A7" s="2" t="str">
        <f>"Oct "&amp;RIGHT(A6,4)-1</f>
        <v>Oct 2010</v>
      </c>
      <c r="B7" s="11">
        <v>11508930</v>
      </c>
      <c r="C7" s="11">
        <v>12086322</v>
      </c>
      <c r="D7" s="11">
        <v>6200407</v>
      </c>
      <c r="E7" s="11">
        <v>18456041</v>
      </c>
      <c r="F7" s="11">
        <v>48251700</v>
      </c>
      <c r="G7" s="11">
        <v>29156883</v>
      </c>
      <c r="H7" s="11">
        <v>34985818</v>
      </c>
      <c r="I7" s="11">
        <v>5755850</v>
      </c>
      <c r="J7" s="11">
        <v>44430809</v>
      </c>
      <c r="K7" s="11">
        <v>114329360</v>
      </c>
    </row>
    <row r="8" spans="1:11" ht="12" customHeight="1">
      <c r="A8" s="2" t="str">
        <f>"Nov "&amp;RIGHT(A6,4)-1</f>
        <v>Nov 2010</v>
      </c>
      <c r="B8" s="11">
        <v>10993180</v>
      </c>
      <c r="C8" s="11">
        <v>11840001</v>
      </c>
      <c r="D8" s="11">
        <v>5941053</v>
      </c>
      <c r="E8" s="11">
        <v>17715578</v>
      </c>
      <c r="F8" s="11">
        <v>46489812</v>
      </c>
      <c r="G8" s="11">
        <v>27422411</v>
      </c>
      <c r="H8" s="11">
        <v>33064565</v>
      </c>
      <c r="I8" s="11">
        <v>5813245</v>
      </c>
      <c r="J8" s="11">
        <v>41693454</v>
      </c>
      <c r="K8" s="11">
        <v>107993675</v>
      </c>
    </row>
    <row r="9" spans="1:11" ht="12" customHeight="1">
      <c r="A9" s="2" t="str">
        <f>"Dec "&amp;RIGHT(A6,4)-1</f>
        <v>Dec 2010</v>
      </c>
      <c r="B9" s="11">
        <v>10840762</v>
      </c>
      <c r="C9" s="11">
        <v>12594835</v>
      </c>
      <c r="D9" s="11">
        <v>6037666</v>
      </c>
      <c r="E9" s="11">
        <v>17750950</v>
      </c>
      <c r="F9" s="11">
        <v>47224213</v>
      </c>
      <c r="G9" s="11">
        <v>24019384</v>
      </c>
      <c r="H9" s="11">
        <v>29998987</v>
      </c>
      <c r="I9" s="11">
        <v>5081965</v>
      </c>
      <c r="J9" s="11">
        <v>36716710</v>
      </c>
      <c r="K9" s="11">
        <v>95817046</v>
      </c>
    </row>
    <row r="10" spans="1:11" ht="12" customHeight="1">
      <c r="A10" s="2" t="str">
        <f>"Jan "&amp;RIGHT(A6,4)</f>
        <v>Jan 2011</v>
      </c>
      <c r="B10" s="11">
        <v>11044931</v>
      </c>
      <c r="C10" s="11">
        <v>11965580</v>
      </c>
      <c r="D10" s="11">
        <v>5912783</v>
      </c>
      <c r="E10" s="11">
        <v>17776361</v>
      </c>
      <c r="F10" s="11">
        <v>46699655</v>
      </c>
      <c r="G10" s="11">
        <v>26153805</v>
      </c>
      <c r="H10" s="11">
        <v>32149566</v>
      </c>
      <c r="I10" s="11">
        <v>5811520</v>
      </c>
      <c r="J10" s="11">
        <v>40677676</v>
      </c>
      <c r="K10" s="11">
        <v>104792567</v>
      </c>
    </row>
    <row r="11" spans="1:11" ht="12" customHeight="1">
      <c r="A11" s="2" t="str">
        <f>"Feb "&amp;RIGHT(A6,4)</f>
        <v>Feb 2011</v>
      </c>
      <c r="B11" s="11">
        <v>10559241</v>
      </c>
      <c r="C11" s="11">
        <v>11510652</v>
      </c>
      <c r="D11" s="11">
        <v>5643239</v>
      </c>
      <c r="E11" s="11">
        <v>16954884</v>
      </c>
      <c r="F11" s="11">
        <v>44668016</v>
      </c>
      <c r="G11" s="11">
        <v>26145332</v>
      </c>
      <c r="H11" s="11">
        <v>32006876</v>
      </c>
      <c r="I11" s="11">
        <v>5613178</v>
      </c>
      <c r="J11" s="11">
        <v>40151685</v>
      </c>
      <c r="K11" s="11">
        <v>103917071</v>
      </c>
    </row>
    <row r="12" spans="1:11" ht="12" customHeight="1">
      <c r="A12" s="2" t="str">
        <f>"Mar "&amp;RIGHT(A6,4)</f>
        <v>Mar 2011</v>
      </c>
      <c r="B12" s="11">
        <v>12545767</v>
      </c>
      <c r="C12" s="11">
        <v>13748232</v>
      </c>
      <c r="D12" s="11">
        <v>6652953</v>
      </c>
      <c r="E12" s="11">
        <v>20114522</v>
      </c>
      <c r="F12" s="11">
        <v>53061474</v>
      </c>
      <c r="G12" s="11">
        <v>32428568</v>
      </c>
      <c r="H12" s="11">
        <v>40126352</v>
      </c>
      <c r="I12" s="11">
        <v>7096399</v>
      </c>
      <c r="J12" s="11">
        <v>49814322</v>
      </c>
      <c r="K12" s="11">
        <v>129465641</v>
      </c>
    </row>
    <row r="13" spans="1:11" ht="12" customHeight="1">
      <c r="A13" s="2" t="str">
        <f>"Apr "&amp;RIGHT(A6,4)</f>
        <v>Apr 2011</v>
      </c>
      <c r="B13" s="11">
        <v>11362626</v>
      </c>
      <c r="C13" s="11">
        <v>12811121</v>
      </c>
      <c r="D13" s="11">
        <v>6032174</v>
      </c>
      <c r="E13" s="11">
        <v>18330150</v>
      </c>
      <c r="F13" s="11">
        <v>48536071</v>
      </c>
      <c r="G13" s="11">
        <v>28967061</v>
      </c>
      <c r="H13" s="11">
        <v>35812979</v>
      </c>
      <c r="I13" s="11">
        <v>5715759</v>
      </c>
      <c r="J13" s="11">
        <v>44399319</v>
      </c>
      <c r="K13" s="11">
        <v>114895118</v>
      </c>
    </row>
    <row r="14" spans="1:11" ht="12" customHeight="1">
      <c r="A14" s="2" t="str">
        <f>"May "&amp;RIGHT(A6,4)</f>
        <v>May 2011</v>
      </c>
      <c r="B14" s="11">
        <v>11810832</v>
      </c>
      <c r="C14" s="11">
        <v>12960111</v>
      </c>
      <c r="D14" s="11">
        <v>6230863</v>
      </c>
      <c r="E14" s="11">
        <v>18918235</v>
      </c>
      <c r="F14" s="11">
        <v>49920041</v>
      </c>
      <c r="G14" s="11">
        <v>29489831</v>
      </c>
      <c r="H14" s="11">
        <v>36249552</v>
      </c>
      <c r="I14" s="11">
        <v>6423550</v>
      </c>
      <c r="J14" s="11">
        <v>45695193</v>
      </c>
      <c r="K14" s="11">
        <v>117858126</v>
      </c>
    </row>
    <row r="15" spans="1:11" ht="12" customHeight="1">
      <c r="A15" s="2" t="str">
        <f>"Jun "&amp;RIGHT(A6,4)</f>
        <v>Jun 2011</v>
      </c>
      <c r="B15" s="11">
        <v>11497770</v>
      </c>
      <c r="C15" s="11">
        <v>15539693</v>
      </c>
      <c r="D15" s="11">
        <v>6207685</v>
      </c>
      <c r="E15" s="11">
        <v>19011447</v>
      </c>
      <c r="F15" s="11">
        <v>52256595</v>
      </c>
      <c r="G15" s="11">
        <v>24687784</v>
      </c>
      <c r="H15" s="11">
        <v>32875306</v>
      </c>
      <c r="I15" s="11">
        <v>3899063</v>
      </c>
      <c r="J15" s="11">
        <v>36318362</v>
      </c>
      <c r="K15" s="11">
        <v>97780515</v>
      </c>
    </row>
    <row r="16" spans="1:11" ht="12" customHeight="1">
      <c r="A16" s="2" t="str">
        <f>"Jul "&amp;RIGHT(A6,4)</f>
        <v>Jul 2011</v>
      </c>
      <c r="B16" s="11">
        <v>9764081</v>
      </c>
      <c r="C16" s="11">
        <v>14409952</v>
      </c>
      <c r="D16" s="11">
        <v>5561179</v>
      </c>
      <c r="E16" s="11">
        <v>16626153</v>
      </c>
      <c r="F16" s="11">
        <v>46361365</v>
      </c>
      <c r="G16" s="11">
        <v>20523652</v>
      </c>
      <c r="H16" s="11">
        <v>28156930</v>
      </c>
      <c r="I16" s="11">
        <v>2400222</v>
      </c>
      <c r="J16" s="11">
        <v>29523363</v>
      </c>
      <c r="K16" s="11">
        <v>80604167</v>
      </c>
    </row>
    <row r="17" spans="1:11" ht="12" customHeight="1">
      <c r="A17" s="2" t="str">
        <f>"Aug "&amp;RIGHT(A6,4)</f>
        <v>Aug 2011</v>
      </c>
      <c r="B17" s="11">
        <v>11773587</v>
      </c>
      <c r="C17" s="11">
        <v>15460345</v>
      </c>
      <c r="D17" s="11">
        <v>6356726</v>
      </c>
      <c r="E17" s="11">
        <v>19291251</v>
      </c>
      <c r="F17" s="11">
        <v>52881909</v>
      </c>
      <c r="G17" s="11">
        <v>25148851</v>
      </c>
      <c r="H17" s="11">
        <v>32246710</v>
      </c>
      <c r="I17" s="11">
        <v>2952977</v>
      </c>
      <c r="J17" s="11">
        <v>37069676</v>
      </c>
      <c r="K17" s="11">
        <v>97418214</v>
      </c>
    </row>
    <row r="18" spans="1:11" ht="12" customHeight="1">
      <c r="A18" s="2" t="str">
        <f>"Sep "&amp;RIGHT(A6,4)</f>
        <v>Sep 2011</v>
      </c>
      <c r="B18" s="11">
        <v>11164206</v>
      </c>
      <c r="C18" s="11">
        <v>11617486</v>
      </c>
      <c r="D18" s="11">
        <v>6115816</v>
      </c>
      <c r="E18" s="11">
        <v>17878181</v>
      </c>
      <c r="F18" s="11">
        <v>46775689</v>
      </c>
      <c r="G18" s="11">
        <v>28775273</v>
      </c>
      <c r="H18" s="11">
        <v>33830544</v>
      </c>
      <c r="I18" s="11">
        <v>5204936</v>
      </c>
      <c r="J18" s="11">
        <v>43640235</v>
      </c>
      <c r="K18" s="11">
        <v>111450988</v>
      </c>
    </row>
    <row r="19" spans="1:11" ht="12" customHeight="1">
      <c r="A19" s="12" t="s">
        <v>57</v>
      </c>
      <c r="B19" s="13">
        <v>134865913</v>
      </c>
      <c r="C19" s="13">
        <v>156544330</v>
      </c>
      <c r="D19" s="13">
        <v>72892544</v>
      </c>
      <c r="E19" s="13">
        <v>218823753</v>
      </c>
      <c r="F19" s="13">
        <v>583126540</v>
      </c>
      <c r="G19" s="13">
        <v>322918835</v>
      </c>
      <c r="H19" s="13">
        <v>401504185</v>
      </c>
      <c r="I19" s="13">
        <v>61768664</v>
      </c>
      <c r="J19" s="13">
        <v>490130804</v>
      </c>
      <c r="K19" s="13">
        <v>1276322488</v>
      </c>
    </row>
    <row r="20" spans="1:11" ht="12" customHeight="1">
      <c r="A20" s="14" t="s">
        <v>396</v>
      </c>
      <c r="B20" s="15">
        <v>123701707</v>
      </c>
      <c r="C20" s="15">
        <v>144926844</v>
      </c>
      <c r="D20" s="15">
        <v>66776728</v>
      </c>
      <c r="E20" s="15">
        <v>200945572</v>
      </c>
      <c r="F20" s="15">
        <v>536350851</v>
      </c>
      <c r="G20" s="15">
        <v>294143562</v>
      </c>
      <c r="H20" s="15">
        <v>367673641</v>
      </c>
      <c r="I20" s="15">
        <v>56563728</v>
      </c>
      <c r="J20" s="15">
        <v>446490569</v>
      </c>
      <c r="K20" s="15">
        <v>1164871500</v>
      </c>
    </row>
    <row r="21" ht="12" customHeight="1">
      <c r="A21" s="3" t="str">
        <f>"FY "&amp;RIGHT(A6,4)+1</f>
        <v>FY 2012</v>
      </c>
    </row>
    <row r="22" spans="1:11" ht="12" customHeight="1">
      <c r="A22" s="2" t="str">
        <f>"Oct "&amp;RIGHT(A6,4)</f>
        <v>Oct 2011</v>
      </c>
      <c r="B22" s="11">
        <v>11120190</v>
      </c>
      <c r="C22" s="11">
        <v>11726947</v>
      </c>
      <c r="D22" s="11">
        <v>6103640</v>
      </c>
      <c r="E22" s="11">
        <v>17837117</v>
      </c>
      <c r="F22" s="11">
        <v>46787894</v>
      </c>
      <c r="G22" s="11">
        <v>29183729</v>
      </c>
      <c r="H22" s="11">
        <v>34943907</v>
      </c>
      <c r="I22" s="11">
        <v>6838586</v>
      </c>
      <c r="J22" s="11">
        <v>44585919</v>
      </c>
      <c r="K22" s="11">
        <v>115552141</v>
      </c>
    </row>
    <row r="23" spans="1:11" ht="12" customHeight="1">
      <c r="A23" s="2" t="str">
        <f>"Nov "&amp;RIGHT(A6,4)</f>
        <v>Nov 2011</v>
      </c>
      <c r="B23" s="11">
        <v>10702043</v>
      </c>
      <c r="C23" s="11">
        <v>11537398</v>
      </c>
      <c r="D23" s="11">
        <v>5939063</v>
      </c>
      <c r="E23" s="11">
        <v>17273930</v>
      </c>
      <c r="F23" s="11">
        <v>45452434</v>
      </c>
      <c r="G23" s="11">
        <v>27736172</v>
      </c>
      <c r="H23" s="11">
        <v>33329355</v>
      </c>
      <c r="I23" s="11">
        <v>7057613</v>
      </c>
      <c r="J23" s="11">
        <v>42269877</v>
      </c>
      <c r="K23" s="11">
        <v>110393017</v>
      </c>
    </row>
    <row r="24" spans="1:11" ht="12" customHeight="1">
      <c r="A24" s="2" t="str">
        <f>"Dec "&amp;RIGHT(A6,4)</f>
        <v>Dec 2011</v>
      </c>
      <c r="B24" s="11">
        <v>10342802</v>
      </c>
      <c r="C24" s="11">
        <v>12023422</v>
      </c>
      <c r="D24" s="11">
        <v>5950980</v>
      </c>
      <c r="E24" s="11">
        <v>17023214</v>
      </c>
      <c r="F24" s="11">
        <v>45340418</v>
      </c>
      <c r="G24" s="11">
        <v>24281843</v>
      </c>
      <c r="H24" s="11">
        <v>30164759</v>
      </c>
      <c r="I24" s="11">
        <v>6310003</v>
      </c>
      <c r="J24" s="11">
        <v>37421610</v>
      </c>
      <c r="K24" s="11">
        <v>98178215</v>
      </c>
    </row>
    <row r="25" spans="1:11" ht="12" customHeight="1">
      <c r="A25" s="2" t="str">
        <f>"Jan "&amp;RIGHT(A6,4)+1</f>
        <v>Jan 2012</v>
      </c>
      <c r="B25" s="11">
        <v>11087798</v>
      </c>
      <c r="C25" s="11">
        <v>12022433</v>
      </c>
      <c r="D25" s="11">
        <v>6040829</v>
      </c>
      <c r="E25" s="11">
        <v>17872475</v>
      </c>
      <c r="F25" s="11">
        <v>47023535</v>
      </c>
      <c r="G25" s="11">
        <v>28326617</v>
      </c>
      <c r="H25" s="11">
        <v>34414198</v>
      </c>
      <c r="I25" s="11">
        <v>7529163</v>
      </c>
      <c r="J25" s="11">
        <v>43814853</v>
      </c>
      <c r="K25" s="11">
        <v>114084831</v>
      </c>
    </row>
    <row r="26" spans="1:11" ht="12" customHeight="1">
      <c r="A26" s="2" t="str">
        <f>"Feb "&amp;RIGHT(A6,4)+1</f>
        <v>Feb 2012</v>
      </c>
      <c r="B26" s="11">
        <v>11025280</v>
      </c>
      <c r="C26" s="11">
        <v>11944885</v>
      </c>
      <c r="D26" s="11">
        <v>5951453</v>
      </c>
      <c r="E26" s="11">
        <v>17691322</v>
      </c>
      <c r="F26" s="11">
        <v>46612940</v>
      </c>
      <c r="G26" s="11">
        <v>29366031</v>
      </c>
      <c r="H26" s="11">
        <v>35634746</v>
      </c>
      <c r="I26" s="11">
        <v>7181274</v>
      </c>
      <c r="J26" s="11">
        <v>45260556</v>
      </c>
      <c r="K26" s="11">
        <v>117442607</v>
      </c>
    </row>
    <row r="27" spans="1:11" ht="12" customHeight="1">
      <c r="A27" s="2" t="str">
        <f>"Mar "&amp;RIGHT(A6,4)+1</f>
        <v>Mar 2012</v>
      </c>
      <c r="B27" s="11">
        <v>11733596</v>
      </c>
      <c r="C27" s="11">
        <v>12933993</v>
      </c>
      <c r="D27" s="11">
        <v>6343075</v>
      </c>
      <c r="E27" s="11">
        <v>18876380</v>
      </c>
      <c r="F27" s="11">
        <v>49887044</v>
      </c>
      <c r="G27" s="11">
        <v>31012980</v>
      </c>
      <c r="H27" s="11">
        <v>38254755</v>
      </c>
      <c r="I27" s="11">
        <v>8328773</v>
      </c>
      <c r="J27" s="11">
        <v>48040913</v>
      </c>
      <c r="K27" s="11">
        <v>125637421</v>
      </c>
    </row>
    <row r="28" spans="1:11" ht="12" customHeight="1">
      <c r="A28" s="2" t="str">
        <f>"Apr "&amp;RIGHT(A6,4)+1</f>
        <v>Apr 2012</v>
      </c>
      <c r="B28" s="11">
        <v>11088534</v>
      </c>
      <c r="C28" s="11">
        <v>12539214</v>
      </c>
      <c r="D28" s="11">
        <v>5980091</v>
      </c>
      <c r="E28" s="11">
        <v>17914901</v>
      </c>
      <c r="F28" s="11">
        <v>47522740</v>
      </c>
      <c r="G28" s="11">
        <v>29104811</v>
      </c>
      <c r="H28" s="11">
        <v>35817078</v>
      </c>
      <c r="I28" s="11">
        <v>7434193</v>
      </c>
      <c r="J28" s="11">
        <v>44643665</v>
      </c>
      <c r="K28" s="11">
        <v>116999747</v>
      </c>
    </row>
    <row r="29" spans="1:11" ht="12" customHeight="1">
      <c r="A29" s="2" t="str">
        <f>"May "&amp;RIGHT(A6,4)+1</f>
        <v>May 2012</v>
      </c>
      <c r="B29" s="11">
        <v>12031158</v>
      </c>
      <c r="C29" s="11">
        <v>13361298</v>
      </c>
      <c r="D29" s="11">
        <v>6333283</v>
      </c>
      <c r="E29" s="11">
        <v>19307886</v>
      </c>
      <c r="F29" s="11">
        <v>51033625</v>
      </c>
      <c r="G29" s="11">
        <v>30568770</v>
      </c>
      <c r="H29" s="11">
        <v>37547388</v>
      </c>
      <c r="I29" s="11">
        <v>7673600</v>
      </c>
      <c r="J29" s="11">
        <v>47387618</v>
      </c>
      <c r="K29" s="11">
        <v>123177376</v>
      </c>
    </row>
    <row r="30" spans="1:11" ht="12" customHeight="1">
      <c r="A30" s="2" t="str">
        <f>"Jun "&amp;RIGHT(A6,4)+1</f>
        <v>Jun 2012</v>
      </c>
      <c r="B30" s="11">
        <v>10618359</v>
      </c>
      <c r="C30" s="11">
        <v>14659712</v>
      </c>
      <c r="D30" s="11">
        <v>5945325</v>
      </c>
      <c r="E30" s="11">
        <v>17723256</v>
      </c>
      <c r="F30" s="11">
        <v>48946652</v>
      </c>
      <c r="G30" s="11">
        <v>23400176</v>
      </c>
      <c r="H30" s="11">
        <v>31241869</v>
      </c>
      <c r="I30" s="11">
        <v>3774199</v>
      </c>
      <c r="J30" s="11">
        <v>33992270</v>
      </c>
      <c r="K30" s="11">
        <v>92408514</v>
      </c>
    </row>
    <row r="31" spans="1:11" ht="12" customHeight="1">
      <c r="A31" s="2" t="str">
        <f>"Jul "&amp;RIGHT(A6,4)+1</f>
        <v>Jul 2012</v>
      </c>
      <c r="B31" s="11">
        <v>9778722</v>
      </c>
      <c r="C31" s="11">
        <v>14465698</v>
      </c>
      <c r="D31" s="11">
        <v>5623434</v>
      </c>
      <c r="E31" s="11">
        <v>16691510</v>
      </c>
      <c r="F31" s="11">
        <v>46559364</v>
      </c>
      <c r="G31" s="11">
        <v>21982913</v>
      </c>
      <c r="H31" s="11">
        <v>29967402</v>
      </c>
      <c r="I31" s="11">
        <v>3655504</v>
      </c>
      <c r="J31" s="11">
        <v>31786396</v>
      </c>
      <c r="K31" s="11">
        <v>87392215</v>
      </c>
    </row>
    <row r="32" spans="1:11" ht="12" customHeight="1">
      <c r="A32" s="2" t="str">
        <f>"Aug "&amp;RIGHT(A6,4)+1</f>
        <v>Aug 2012</v>
      </c>
      <c r="B32" s="11">
        <v>11431548</v>
      </c>
      <c r="C32" s="11">
        <v>15033657</v>
      </c>
      <c r="D32" s="11">
        <v>6257105</v>
      </c>
      <c r="E32" s="11">
        <v>18800220</v>
      </c>
      <c r="F32" s="11">
        <v>51522530</v>
      </c>
      <c r="G32" s="11">
        <v>25645881</v>
      </c>
      <c r="H32" s="11">
        <v>32935039</v>
      </c>
      <c r="I32" s="11">
        <v>4206174</v>
      </c>
      <c r="J32" s="11">
        <v>38015288</v>
      </c>
      <c r="K32" s="11">
        <v>100802382</v>
      </c>
    </row>
    <row r="33" spans="1:11" ht="12" customHeight="1">
      <c r="A33" s="2" t="str">
        <f>"Sep "&amp;RIGHT(A6,4)+1</f>
        <v>Sep 2012</v>
      </c>
      <c r="B33" s="11" t="s">
        <v>395</v>
      </c>
      <c r="C33" s="11" t="s">
        <v>395</v>
      </c>
      <c r="D33" s="11" t="s">
        <v>395</v>
      </c>
      <c r="E33" s="11" t="s">
        <v>395</v>
      </c>
      <c r="F33" s="11" t="s">
        <v>395</v>
      </c>
      <c r="G33" s="11" t="s">
        <v>395</v>
      </c>
      <c r="H33" s="11" t="s">
        <v>395</v>
      </c>
      <c r="I33" s="11" t="s">
        <v>395</v>
      </c>
      <c r="J33" s="11" t="s">
        <v>395</v>
      </c>
      <c r="K33" s="11" t="s">
        <v>395</v>
      </c>
    </row>
    <row r="34" spans="1:11" ht="12" customHeight="1">
      <c r="A34" s="12" t="s">
        <v>57</v>
      </c>
      <c r="B34" s="13">
        <v>120960030</v>
      </c>
      <c r="C34" s="13">
        <v>142248657</v>
      </c>
      <c r="D34" s="13">
        <v>66468278</v>
      </c>
      <c r="E34" s="13">
        <v>197012211</v>
      </c>
      <c r="F34" s="13">
        <v>526689176</v>
      </c>
      <c r="G34" s="13">
        <v>300609923</v>
      </c>
      <c r="H34" s="13">
        <v>374250496</v>
      </c>
      <c r="I34" s="13">
        <v>69989082</v>
      </c>
      <c r="J34" s="13">
        <v>457218965</v>
      </c>
      <c r="K34" s="13">
        <v>1202068466</v>
      </c>
    </row>
    <row r="35" spans="1:11" ht="12" customHeight="1">
      <c r="A35" s="14" t="str">
        <f>"Total "&amp;MID(A20,7,LEN(A20)-13)&amp;" Months"</f>
        <v>Total 11 Months</v>
      </c>
      <c r="B35" s="15">
        <v>120960030</v>
      </c>
      <c r="C35" s="15">
        <v>142248657</v>
      </c>
      <c r="D35" s="15">
        <v>66468278</v>
      </c>
      <c r="E35" s="15">
        <v>197012211</v>
      </c>
      <c r="F35" s="15">
        <v>526689176</v>
      </c>
      <c r="G35" s="15">
        <v>300609923</v>
      </c>
      <c r="H35" s="15">
        <v>374250496</v>
      </c>
      <c r="I35" s="15">
        <v>69989082</v>
      </c>
      <c r="J35" s="15">
        <v>457218965</v>
      </c>
      <c r="K35" s="15">
        <v>1202068466</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K5"/>
    <mergeCell ref="A1:J1"/>
    <mergeCell ref="A2:J2"/>
    <mergeCell ref="A3:A4"/>
    <mergeCell ref="B3:F3"/>
    <mergeCell ref="G3:K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selection activeCell="I1" sqref="I1"/>
    </sheetView>
  </sheetViews>
  <sheetFormatPr defaultColWidth="9.140625" defaultRowHeight="12.75"/>
  <cols>
    <col min="1" max="1" width="12.8515625" style="0" customWidth="1"/>
    <col min="2" max="9" width="11.421875" style="0" customWidth="1"/>
  </cols>
  <sheetData>
    <row r="1" spans="1:9" ht="12" customHeight="1">
      <c r="A1" s="42" t="s">
        <v>393</v>
      </c>
      <c r="B1" s="42"/>
      <c r="C1" s="42"/>
      <c r="D1" s="42"/>
      <c r="E1" s="42"/>
      <c r="F1" s="42"/>
      <c r="G1" s="42"/>
      <c r="H1" s="42"/>
      <c r="I1" s="63">
        <v>41222</v>
      </c>
    </row>
    <row r="2" spans="1:9" ht="12" customHeight="1">
      <c r="A2" s="44" t="s">
        <v>347</v>
      </c>
      <c r="B2" s="44"/>
      <c r="C2" s="44"/>
      <c r="D2" s="44"/>
      <c r="E2" s="44"/>
      <c r="F2" s="44"/>
      <c r="G2" s="44"/>
      <c r="H2" s="44"/>
      <c r="I2" s="1"/>
    </row>
    <row r="3" spans="1:9" ht="24" customHeight="1">
      <c r="A3" s="46" t="s">
        <v>52</v>
      </c>
      <c r="B3" s="48" t="s">
        <v>111</v>
      </c>
      <c r="C3" s="54"/>
      <c r="D3" s="54"/>
      <c r="E3" s="49"/>
      <c r="F3" s="48" t="s">
        <v>112</v>
      </c>
      <c r="G3" s="54"/>
      <c r="H3" s="54"/>
      <c r="I3" s="54"/>
    </row>
    <row r="4" spans="1:9" ht="24" customHeight="1">
      <c r="A4" s="47"/>
      <c r="B4" s="10" t="s">
        <v>81</v>
      </c>
      <c r="C4" s="10" t="s">
        <v>82</v>
      </c>
      <c r="D4" s="10" t="s">
        <v>83</v>
      </c>
      <c r="E4" s="10" t="s">
        <v>57</v>
      </c>
      <c r="F4" s="10" t="s">
        <v>81</v>
      </c>
      <c r="G4" s="10" t="s">
        <v>82</v>
      </c>
      <c r="H4" s="10" t="s">
        <v>83</v>
      </c>
      <c r="I4" s="9" t="s">
        <v>57</v>
      </c>
    </row>
    <row r="5" spans="1:9" ht="12" customHeight="1">
      <c r="A5" s="1"/>
      <c r="B5" s="33" t="str">
        <f>REPT("-",89)&amp;" Number "&amp;REPT("-",89)</f>
        <v>----------------------------------------------------------------------------------------- Number -----------------------------------------------------------------------------------------</v>
      </c>
      <c r="C5" s="33"/>
      <c r="D5" s="33"/>
      <c r="E5" s="33"/>
      <c r="F5" s="33"/>
      <c r="G5" s="33"/>
      <c r="H5" s="33"/>
      <c r="I5" s="33"/>
    </row>
    <row r="6" ht="12" customHeight="1">
      <c r="A6" s="3" t="s">
        <v>394</v>
      </c>
    </row>
    <row r="7" spans="1:9" ht="12" customHeight="1">
      <c r="A7" s="2" t="str">
        <f>"Oct "&amp;RIGHT(A6,4)-1</f>
        <v>Oct 2010</v>
      </c>
      <c r="B7" s="11">
        <v>31611407</v>
      </c>
      <c r="C7" s="11">
        <v>1732219</v>
      </c>
      <c r="D7" s="11">
        <v>7322187</v>
      </c>
      <c r="E7" s="11">
        <v>40665813</v>
      </c>
      <c r="F7" s="11">
        <v>36053737</v>
      </c>
      <c r="G7" s="11">
        <v>2102437</v>
      </c>
      <c r="H7" s="11">
        <v>8915966</v>
      </c>
      <c r="I7" s="11">
        <v>47072140</v>
      </c>
    </row>
    <row r="8" spans="1:9" ht="12" customHeight="1">
      <c r="A8" s="2" t="str">
        <f>"Nov "&amp;RIGHT(A6,4)-1</f>
        <v>Nov 2010</v>
      </c>
      <c r="B8" s="11">
        <v>29777173</v>
      </c>
      <c r="C8" s="11">
        <v>1652759</v>
      </c>
      <c r="D8" s="11">
        <v>6985659</v>
      </c>
      <c r="E8" s="11">
        <v>38415591</v>
      </c>
      <c r="F8" s="11">
        <v>34343634</v>
      </c>
      <c r="G8" s="11">
        <v>2015554</v>
      </c>
      <c r="H8" s="11">
        <v>8545378</v>
      </c>
      <c r="I8" s="11">
        <v>44904566</v>
      </c>
    </row>
    <row r="9" spans="1:9" ht="12" customHeight="1">
      <c r="A9" s="2" t="str">
        <f>"Dec "&amp;RIGHT(A6,4)-1</f>
        <v>Dec 2010</v>
      </c>
      <c r="B9" s="11">
        <v>26922247</v>
      </c>
      <c r="C9" s="11">
        <v>1531504</v>
      </c>
      <c r="D9" s="11">
        <v>6406395</v>
      </c>
      <c r="E9" s="11">
        <v>34860146</v>
      </c>
      <c r="F9" s="11">
        <v>32444505</v>
      </c>
      <c r="G9" s="11">
        <v>1948165</v>
      </c>
      <c r="H9" s="11">
        <v>8201152</v>
      </c>
      <c r="I9" s="11">
        <v>42593822</v>
      </c>
    </row>
    <row r="10" spans="1:9" ht="12" customHeight="1">
      <c r="A10" s="2" t="str">
        <f>"Jan "&amp;RIGHT(A6,4)</f>
        <v>Jan 2011</v>
      </c>
      <c r="B10" s="11">
        <v>28752449</v>
      </c>
      <c r="C10" s="11">
        <v>1603496</v>
      </c>
      <c r="D10" s="11">
        <v>6842791</v>
      </c>
      <c r="E10" s="11">
        <v>37198736</v>
      </c>
      <c r="F10" s="11">
        <v>33537566</v>
      </c>
      <c r="G10" s="11">
        <v>1994107</v>
      </c>
      <c r="H10" s="11">
        <v>8583473</v>
      </c>
      <c r="I10" s="11">
        <v>44115146</v>
      </c>
    </row>
    <row r="11" spans="1:9" ht="12" customHeight="1">
      <c r="A11" s="2" t="str">
        <f>"Feb "&amp;RIGHT(A6,4)</f>
        <v>Feb 2011</v>
      </c>
      <c r="B11" s="11">
        <v>28358193</v>
      </c>
      <c r="C11" s="11">
        <v>1600415</v>
      </c>
      <c r="D11" s="11">
        <v>6745965</v>
      </c>
      <c r="E11" s="11">
        <v>36704573</v>
      </c>
      <c r="F11" s="11">
        <v>33067767</v>
      </c>
      <c r="G11" s="11">
        <v>1990001</v>
      </c>
      <c r="H11" s="11">
        <v>8459760</v>
      </c>
      <c r="I11" s="11">
        <v>43517528</v>
      </c>
    </row>
    <row r="12" spans="1:9" ht="12" customHeight="1">
      <c r="A12" s="2" t="str">
        <f>"Mar "&amp;RIGHT(A6,4)</f>
        <v>Mar 2011</v>
      </c>
      <c r="B12" s="11">
        <v>34575242</v>
      </c>
      <c r="C12" s="11">
        <v>1989083</v>
      </c>
      <c r="D12" s="11">
        <v>8410010</v>
      </c>
      <c r="E12" s="11">
        <v>44974335</v>
      </c>
      <c r="F12" s="11">
        <v>40775703</v>
      </c>
      <c r="G12" s="11">
        <v>2499332</v>
      </c>
      <c r="H12" s="11">
        <v>10599549</v>
      </c>
      <c r="I12" s="11">
        <v>53874584</v>
      </c>
    </row>
    <row r="13" spans="1:9" ht="12" customHeight="1">
      <c r="A13" s="2" t="str">
        <f>"Apr "&amp;RIGHT(A6,4)</f>
        <v>Apr 2011</v>
      </c>
      <c r="B13" s="11">
        <v>30885229</v>
      </c>
      <c r="C13" s="11">
        <v>1789157</v>
      </c>
      <c r="D13" s="11">
        <v>7655301</v>
      </c>
      <c r="E13" s="11">
        <v>40329687</v>
      </c>
      <c r="F13" s="11">
        <v>36694784</v>
      </c>
      <c r="G13" s="11">
        <v>2250748</v>
      </c>
      <c r="H13" s="11">
        <v>9678568</v>
      </c>
      <c r="I13" s="11">
        <v>48624100</v>
      </c>
    </row>
    <row r="14" spans="1:9" ht="12" customHeight="1">
      <c r="A14" s="2" t="str">
        <f>"May "&amp;RIGHT(A6,4)</f>
        <v>May 2011</v>
      </c>
      <c r="B14" s="11">
        <v>31458198</v>
      </c>
      <c r="C14" s="11">
        <v>1867170</v>
      </c>
      <c r="D14" s="11">
        <v>7975295</v>
      </c>
      <c r="E14" s="11">
        <v>41300663</v>
      </c>
      <c r="F14" s="11">
        <v>36914149</v>
      </c>
      <c r="G14" s="11">
        <v>2324264</v>
      </c>
      <c r="H14" s="11">
        <v>9971250</v>
      </c>
      <c r="I14" s="11">
        <v>49209663</v>
      </c>
    </row>
    <row r="15" spans="1:9" ht="12" customHeight="1">
      <c r="A15" s="2" t="str">
        <f>"Jun "&amp;RIGHT(A6,4)</f>
        <v>Jun 2011</v>
      </c>
      <c r="B15" s="11">
        <v>26530263</v>
      </c>
      <c r="C15" s="11">
        <v>1795523</v>
      </c>
      <c r="D15" s="11">
        <v>7859768</v>
      </c>
      <c r="E15" s="11">
        <v>36185554</v>
      </c>
      <c r="F15" s="11">
        <v>35345997</v>
      </c>
      <c r="G15" s="11">
        <v>2429489</v>
      </c>
      <c r="H15" s="11">
        <v>10639513</v>
      </c>
      <c r="I15" s="11">
        <v>48414999</v>
      </c>
    </row>
    <row r="16" spans="1:9" ht="12" customHeight="1">
      <c r="A16" s="2" t="str">
        <f>"Jul "&amp;RIGHT(A6,4)</f>
        <v>Jul 2011</v>
      </c>
      <c r="B16" s="11">
        <v>22054543</v>
      </c>
      <c r="C16" s="11">
        <v>1525060</v>
      </c>
      <c r="D16" s="11">
        <v>6708130</v>
      </c>
      <c r="E16" s="11">
        <v>30287733</v>
      </c>
      <c r="F16" s="11">
        <v>31126842</v>
      </c>
      <c r="G16" s="11">
        <v>2112746</v>
      </c>
      <c r="H16" s="11">
        <v>9327294</v>
      </c>
      <c r="I16" s="11">
        <v>42566882</v>
      </c>
    </row>
    <row r="17" spans="1:9" ht="12" customHeight="1">
      <c r="A17" s="2" t="str">
        <f>"Aug "&amp;RIGHT(A6,4)</f>
        <v>Aug 2011</v>
      </c>
      <c r="B17" s="11">
        <v>27275563</v>
      </c>
      <c r="C17" s="11">
        <v>1758567</v>
      </c>
      <c r="D17" s="11">
        <v>7888308</v>
      </c>
      <c r="E17" s="11">
        <v>36922438</v>
      </c>
      <c r="F17" s="11">
        <v>35029874</v>
      </c>
      <c r="G17" s="11">
        <v>2299497</v>
      </c>
      <c r="H17" s="11">
        <v>10377684</v>
      </c>
      <c r="I17" s="11">
        <v>47707055</v>
      </c>
    </row>
    <row r="18" spans="1:9" ht="12" customHeight="1">
      <c r="A18" s="2" t="str">
        <f>"Sep "&amp;RIGHT(A6,4)</f>
        <v>Sep 2011</v>
      </c>
      <c r="B18" s="11">
        <v>30808287</v>
      </c>
      <c r="C18" s="11">
        <v>1682635</v>
      </c>
      <c r="D18" s="11">
        <v>7448557</v>
      </c>
      <c r="E18" s="11">
        <v>39939479</v>
      </c>
      <c r="F18" s="11">
        <v>34560488</v>
      </c>
      <c r="G18" s="11">
        <v>1997586</v>
      </c>
      <c r="H18" s="11">
        <v>8889956</v>
      </c>
      <c r="I18" s="11">
        <v>45448030</v>
      </c>
    </row>
    <row r="19" spans="1:9" ht="12" customHeight="1">
      <c r="A19" s="12" t="s">
        <v>57</v>
      </c>
      <c r="B19" s="13">
        <v>349008794</v>
      </c>
      <c r="C19" s="13">
        <v>20527588</v>
      </c>
      <c r="D19" s="13">
        <v>88248366</v>
      </c>
      <c r="E19" s="13">
        <v>457784748</v>
      </c>
      <c r="F19" s="13">
        <v>419895046</v>
      </c>
      <c r="G19" s="13">
        <v>25963926</v>
      </c>
      <c r="H19" s="13">
        <v>112189543</v>
      </c>
      <c r="I19" s="13">
        <v>558048515</v>
      </c>
    </row>
    <row r="20" spans="1:9" ht="12" customHeight="1">
      <c r="A20" s="14" t="s">
        <v>396</v>
      </c>
      <c r="B20" s="15">
        <v>318200507</v>
      </c>
      <c r="C20" s="15">
        <v>18844953</v>
      </c>
      <c r="D20" s="15">
        <v>80799809</v>
      </c>
      <c r="E20" s="15">
        <v>417845269</v>
      </c>
      <c r="F20" s="15">
        <v>385334558</v>
      </c>
      <c r="G20" s="15">
        <v>23966340</v>
      </c>
      <c r="H20" s="15">
        <v>103299587</v>
      </c>
      <c r="I20" s="15">
        <v>512600485</v>
      </c>
    </row>
    <row r="21" ht="12" customHeight="1">
      <c r="A21" s="3" t="str">
        <f>"FY "&amp;RIGHT(A6,4)+1</f>
        <v>FY 2012</v>
      </c>
    </row>
    <row r="22" spans="1:9" ht="12" customHeight="1">
      <c r="A22" s="2" t="str">
        <f>"Oct "&amp;RIGHT(A6,4)</f>
        <v>Oct 2011</v>
      </c>
      <c r="B22" s="11">
        <v>31259451</v>
      </c>
      <c r="C22" s="11">
        <v>1670273</v>
      </c>
      <c r="D22" s="11">
        <v>7374195</v>
      </c>
      <c r="E22" s="11">
        <v>40303919</v>
      </c>
      <c r="F22" s="11">
        <v>35698816</v>
      </c>
      <c r="G22" s="11">
        <v>2021487</v>
      </c>
      <c r="H22" s="11">
        <v>8950551</v>
      </c>
      <c r="I22" s="11">
        <v>46670854</v>
      </c>
    </row>
    <row r="23" spans="1:9" ht="12" customHeight="1">
      <c r="A23" s="2" t="str">
        <f>"Nov "&amp;RIGHT(A6,4)</f>
        <v>Nov 2011</v>
      </c>
      <c r="B23" s="11">
        <v>29719084</v>
      </c>
      <c r="C23" s="11">
        <v>1611843</v>
      </c>
      <c r="D23" s="11">
        <v>7107288</v>
      </c>
      <c r="E23" s="11">
        <v>38438215</v>
      </c>
      <c r="F23" s="11">
        <v>34265919</v>
      </c>
      <c r="G23" s="11">
        <v>1956837</v>
      </c>
      <c r="H23" s="11">
        <v>8643997</v>
      </c>
      <c r="I23" s="11">
        <v>44866753</v>
      </c>
    </row>
    <row r="24" spans="1:9" ht="12" customHeight="1">
      <c r="A24" s="2" t="str">
        <f>"Dec "&amp;RIGHT(A6,4)</f>
        <v>Dec 2011</v>
      </c>
      <c r="B24" s="11">
        <v>26590924</v>
      </c>
      <c r="C24" s="11">
        <v>1493835</v>
      </c>
      <c r="D24" s="11">
        <v>6539886</v>
      </c>
      <c r="E24" s="11">
        <v>34624645</v>
      </c>
      <c r="F24" s="11">
        <v>32032707</v>
      </c>
      <c r="G24" s="11">
        <v>1881066</v>
      </c>
      <c r="H24" s="11">
        <v>8274408</v>
      </c>
      <c r="I24" s="11">
        <v>42188181</v>
      </c>
    </row>
    <row r="25" spans="1:9" ht="12" customHeight="1">
      <c r="A25" s="2" t="str">
        <f>"Jan "&amp;RIGHT(A6,4)+1</f>
        <v>Jan 2012</v>
      </c>
      <c r="B25" s="11">
        <v>30372422</v>
      </c>
      <c r="C25" s="11">
        <v>1659935</v>
      </c>
      <c r="D25" s="11">
        <v>7382058</v>
      </c>
      <c r="E25" s="11">
        <v>39414415</v>
      </c>
      <c r="F25" s="11">
        <v>35281673</v>
      </c>
      <c r="G25" s="11">
        <v>2038367</v>
      </c>
      <c r="H25" s="11">
        <v>9116591</v>
      </c>
      <c r="I25" s="11">
        <v>46436631</v>
      </c>
    </row>
    <row r="26" spans="1:9" ht="12" customHeight="1">
      <c r="A26" s="2" t="str">
        <f>"Feb "&amp;RIGHT(A6,4)+1</f>
        <v>Feb 2012</v>
      </c>
      <c r="B26" s="11">
        <v>31054963</v>
      </c>
      <c r="C26" s="11">
        <v>1723464</v>
      </c>
      <c r="D26" s="11">
        <v>7612884</v>
      </c>
      <c r="E26" s="11">
        <v>40391311</v>
      </c>
      <c r="F26" s="11">
        <v>36067972</v>
      </c>
      <c r="G26" s="11">
        <v>2114588</v>
      </c>
      <c r="H26" s="11">
        <v>9397071</v>
      </c>
      <c r="I26" s="11">
        <v>47579631</v>
      </c>
    </row>
    <row r="27" spans="1:9" ht="12" customHeight="1">
      <c r="A27" s="2" t="str">
        <f>"Mar "&amp;RIGHT(A6,4)+1</f>
        <v>Mar 2012</v>
      </c>
      <c r="B27" s="11">
        <v>32732930</v>
      </c>
      <c r="C27" s="11">
        <v>1850440</v>
      </c>
      <c r="D27" s="11">
        <v>8163206</v>
      </c>
      <c r="E27" s="11">
        <v>42746576</v>
      </c>
      <c r="F27" s="11">
        <v>38659566</v>
      </c>
      <c r="G27" s="11">
        <v>2307834</v>
      </c>
      <c r="H27" s="11">
        <v>10221348</v>
      </c>
      <c r="I27" s="11">
        <v>51188748</v>
      </c>
    </row>
    <row r="28" spans="1:9" ht="12" customHeight="1">
      <c r="A28" s="2" t="str">
        <f>"Apr "&amp;RIGHT(A6,4)+1</f>
        <v>Apr 2012</v>
      </c>
      <c r="B28" s="11">
        <v>30652912</v>
      </c>
      <c r="C28" s="11">
        <v>1751996</v>
      </c>
      <c r="D28" s="11">
        <v>7788437</v>
      </c>
      <c r="E28" s="11">
        <v>40193345</v>
      </c>
      <c r="F28" s="11">
        <v>36398541</v>
      </c>
      <c r="G28" s="11">
        <v>2180703</v>
      </c>
      <c r="H28" s="11">
        <v>9777048</v>
      </c>
      <c r="I28" s="11">
        <v>48356292</v>
      </c>
    </row>
    <row r="29" spans="1:9" ht="12" customHeight="1">
      <c r="A29" s="2" t="str">
        <f>"May "&amp;RIGHT(A6,4)+1</f>
        <v>May 2012</v>
      </c>
      <c r="B29" s="11">
        <v>32234328</v>
      </c>
      <c r="C29" s="11">
        <v>1903804</v>
      </c>
      <c r="D29" s="11">
        <v>8461796</v>
      </c>
      <c r="E29" s="11">
        <v>42599928</v>
      </c>
      <c r="F29" s="11">
        <v>37996580</v>
      </c>
      <c r="G29" s="11">
        <v>2358980</v>
      </c>
      <c r="H29" s="11">
        <v>10553126</v>
      </c>
      <c r="I29" s="11">
        <v>50908686</v>
      </c>
    </row>
    <row r="30" spans="1:9" ht="12" customHeight="1">
      <c r="A30" s="2" t="str">
        <f>"Jun "&amp;RIGHT(A6,4)+1</f>
        <v>Jun 2012</v>
      </c>
      <c r="B30" s="11">
        <v>24774919</v>
      </c>
      <c r="C30" s="11">
        <v>1655316</v>
      </c>
      <c r="D30" s="11">
        <v>7588300</v>
      </c>
      <c r="E30" s="11">
        <v>34018535</v>
      </c>
      <c r="F30" s="11">
        <v>33417816</v>
      </c>
      <c r="G30" s="11">
        <v>2236798</v>
      </c>
      <c r="H30" s="11">
        <v>10246967</v>
      </c>
      <c r="I30" s="11">
        <v>45901581</v>
      </c>
    </row>
    <row r="31" spans="1:9" ht="12" customHeight="1">
      <c r="A31" s="2" t="str">
        <f>"Jul "&amp;RIGHT(A6,4)+1</f>
        <v>Jul 2012</v>
      </c>
      <c r="B31" s="11">
        <v>22998932</v>
      </c>
      <c r="C31" s="11">
        <v>1593020</v>
      </c>
      <c r="D31" s="11">
        <v>7169683</v>
      </c>
      <c r="E31" s="11">
        <v>31761635</v>
      </c>
      <c r="F31" s="11">
        <v>32397088</v>
      </c>
      <c r="G31" s="11">
        <v>2184386</v>
      </c>
      <c r="H31" s="11">
        <v>9851626</v>
      </c>
      <c r="I31" s="11">
        <v>44433100</v>
      </c>
    </row>
    <row r="32" spans="1:9" ht="12" customHeight="1">
      <c r="A32" s="2" t="str">
        <f>"Aug "&amp;RIGHT(A6,4)+1</f>
        <v>Aug 2012</v>
      </c>
      <c r="B32" s="11">
        <v>27306184</v>
      </c>
      <c r="C32" s="11">
        <v>1779322</v>
      </c>
      <c r="D32" s="11">
        <v>7991923</v>
      </c>
      <c r="E32" s="11">
        <v>37077429</v>
      </c>
      <c r="F32" s="11">
        <v>35218795</v>
      </c>
      <c r="G32" s="11">
        <v>2298320</v>
      </c>
      <c r="H32" s="11">
        <v>10451581</v>
      </c>
      <c r="I32" s="11">
        <v>47968696</v>
      </c>
    </row>
    <row r="33" spans="1:9" ht="12" customHeight="1">
      <c r="A33" s="2" t="str">
        <f>"Sep "&amp;RIGHT(A6,4)+1</f>
        <v>Sep 2012</v>
      </c>
      <c r="B33" s="11" t="s">
        <v>395</v>
      </c>
      <c r="C33" s="11" t="s">
        <v>395</v>
      </c>
      <c r="D33" s="11" t="s">
        <v>395</v>
      </c>
      <c r="E33" s="11" t="s">
        <v>395</v>
      </c>
      <c r="F33" s="11" t="s">
        <v>395</v>
      </c>
      <c r="G33" s="11" t="s">
        <v>395</v>
      </c>
      <c r="H33" s="11" t="s">
        <v>395</v>
      </c>
      <c r="I33" s="11" t="s">
        <v>395</v>
      </c>
    </row>
    <row r="34" spans="1:9" ht="12" customHeight="1">
      <c r="A34" s="12" t="s">
        <v>57</v>
      </c>
      <c r="B34" s="13">
        <v>319697049</v>
      </c>
      <c r="C34" s="13">
        <v>18693248</v>
      </c>
      <c r="D34" s="13">
        <v>83179656</v>
      </c>
      <c r="E34" s="13">
        <v>421569953</v>
      </c>
      <c r="F34" s="13">
        <v>387435473</v>
      </c>
      <c r="G34" s="13">
        <v>23579366</v>
      </c>
      <c r="H34" s="13">
        <v>105484314</v>
      </c>
      <c r="I34" s="13">
        <v>516499153</v>
      </c>
    </row>
    <row r="35" spans="1:9" ht="12" customHeight="1">
      <c r="A35" s="14" t="str">
        <f>"Total "&amp;MID(A20,7,LEN(A20)-13)&amp;" Months"</f>
        <v>Total 11 Months</v>
      </c>
      <c r="B35" s="15">
        <v>319697049</v>
      </c>
      <c r="C35" s="15">
        <v>18693248</v>
      </c>
      <c r="D35" s="15">
        <v>83179656</v>
      </c>
      <c r="E35" s="15">
        <v>421569953</v>
      </c>
      <c r="F35" s="15">
        <v>387435473</v>
      </c>
      <c r="G35" s="15">
        <v>23579366</v>
      </c>
      <c r="H35" s="15">
        <v>105484314</v>
      </c>
      <c r="I35" s="15">
        <v>516499153</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I5"/>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I35"/>
  <sheetViews>
    <sheetView showGridLines="0" zoomScalePageLayoutView="0" workbookViewId="0" topLeftCell="A1">
      <selection activeCell="I1" sqref="I1"/>
    </sheetView>
  </sheetViews>
  <sheetFormatPr defaultColWidth="9.140625" defaultRowHeight="12.75"/>
  <cols>
    <col min="1" max="1" width="12.8515625" style="0" customWidth="1"/>
    <col min="2" max="9" width="11.421875" style="0" customWidth="1"/>
  </cols>
  <sheetData>
    <row r="1" spans="1:9" ht="12" customHeight="1">
      <c r="A1" s="42" t="s">
        <v>393</v>
      </c>
      <c r="B1" s="42"/>
      <c r="C1" s="42"/>
      <c r="D1" s="42"/>
      <c r="E1" s="42"/>
      <c r="F1" s="42"/>
      <c r="G1" s="42"/>
      <c r="H1" s="42"/>
      <c r="I1" s="63">
        <v>41222</v>
      </c>
    </row>
    <row r="2" spans="1:9" ht="12" customHeight="1">
      <c r="A2" s="44" t="s">
        <v>115</v>
      </c>
      <c r="B2" s="44"/>
      <c r="C2" s="44"/>
      <c r="D2" s="44"/>
      <c r="E2" s="44"/>
      <c r="F2" s="44"/>
      <c r="G2" s="44"/>
      <c r="H2" s="44"/>
      <c r="I2" s="1"/>
    </row>
    <row r="3" spans="1:9" ht="24" customHeight="1">
      <c r="A3" s="46" t="s">
        <v>52</v>
      </c>
      <c r="B3" s="48" t="s">
        <v>113</v>
      </c>
      <c r="C3" s="54"/>
      <c r="D3" s="54"/>
      <c r="E3" s="49"/>
      <c r="F3" s="48" t="s">
        <v>114</v>
      </c>
      <c r="G3" s="54"/>
      <c r="H3" s="54"/>
      <c r="I3" s="54"/>
    </row>
    <row r="4" spans="1:9" ht="24" customHeight="1">
      <c r="A4" s="47"/>
      <c r="B4" s="10" t="s">
        <v>81</v>
      </c>
      <c r="C4" s="10" t="s">
        <v>82</v>
      </c>
      <c r="D4" s="10" t="s">
        <v>83</v>
      </c>
      <c r="E4" s="10" t="s">
        <v>57</v>
      </c>
      <c r="F4" s="10" t="s">
        <v>81</v>
      </c>
      <c r="G4" s="10" t="s">
        <v>82</v>
      </c>
      <c r="H4" s="10" t="s">
        <v>83</v>
      </c>
      <c r="I4" s="9" t="s">
        <v>57</v>
      </c>
    </row>
    <row r="5" spans="1:9" ht="12" customHeight="1">
      <c r="A5" s="1"/>
      <c r="B5" s="33" t="str">
        <f>REPT("-",89)&amp;" Number "&amp;REPT("-",89)</f>
        <v>----------------------------------------------------------------------------------------- Number -----------------------------------------------------------------------------------------</v>
      </c>
      <c r="C5" s="33"/>
      <c r="D5" s="33"/>
      <c r="E5" s="33"/>
      <c r="F5" s="33"/>
      <c r="G5" s="33"/>
      <c r="H5" s="33"/>
      <c r="I5" s="33"/>
    </row>
    <row r="6" ht="12" customHeight="1">
      <c r="A6" s="3" t="s">
        <v>394</v>
      </c>
    </row>
    <row r="7" spans="1:9" ht="12" customHeight="1">
      <c r="A7" s="2" t="str">
        <f>"Oct "&amp;RIGHT(A6,4)-1</f>
        <v>Oct 2010</v>
      </c>
      <c r="B7" s="11">
        <v>11408380</v>
      </c>
      <c r="C7" s="11">
        <v>170649</v>
      </c>
      <c r="D7" s="11">
        <v>377228</v>
      </c>
      <c r="E7" s="11">
        <v>11956257</v>
      </c>
      <c r="F7" s="11">
        <v>48004010</v>
      </c>
      <c r="G7" s="11">
        <v>2693235</v>
      </c>
      <c r="H7" s="11">
        <v>12189605</v>
      </c>
      <c r="I7" s="11">
        <v>62886850</v>
      </c>
    </row>
    <row r="8" spans="1:9" ht="12" customHeight="1">
      <c r="A8" s="2" t="str">
        <f>"Nov "&amp;RIGHT(A6,4)-1</f>
        <v>Nov 2010</v>
      </c>
      <c r="B8" s="11">
        <v>11231811</v>
      </c>
      <c r="C8" s="11">
        <v>161552</v>
      </c>
      <c r="D8" s="11">
        <v>360935</v>
      </c>
      <c r="E8" s="11">
        <v>11754298</v>
      </c>
      <c r="F8" s="11">
        <v>45351054</v>
      </c>
      <c r="G8" s="11">
        <v>2546515</v>
      </c>
      <c r="H8" s="11">
        <v>11511463</v>
      </c>
      <c r="I8" s="11">
        <v>59409032</v>
      </c>
    </row>
    <row r="9" spans="1:9" ht="12" customHeight="1">
      <c r="A9" s="2" t="str">
        <f>"Dec "&amp;RIGHT(A6,4)-1</f>
        <v>Dec 2010</v>
      </c>
      <c r="B9" s="11">
        <v>10625755</v>
      </c>
      <c r="C9" s="11">
        <v>154304</v>
      </c>
      <c r="D9" s="11">
        <v>339572</v>
      </c>
      <c r="E9" s="11">
        <v>11119631</v>
      </c>
      <c r="F9" s="11">
        <v>41618795</v>
      </c>
      <c r="G9" s="11">
        <v>2343174</v>
      </c>
      <c r="H9" s="11">
        <v>10505691</v>
      </c>
      <c r="I9" s="11">
        <v>54467660</v>
      </c>
    </row>
    <row r="10" spans="1:9" ht="12" customHeight="1">
      <c r="A10" s="2" t="str">
        <f>"Jan "&amp;RIGHT(A6,4)</f>
        <v>Jan 2011</v>
      </c>
      <c r="B10" s="11">
        <v>11208399</v>
      </c>
      <c r="C10" s="11">
        <v>158188</v>
      </c>
      <c r="D10" s="11">
        <v>357716</v>
      </c>
      <c r="E10" s="11">
        <v>11724303</v>
      </c>
      <c r="F10" s="11">
        <v>44486594</v>
      </c>
      <c r="G10" s="11">
        <v>2507946</v>
      </c>
      <c r="H10" s="11">
        <v>11459497</v>
      </c>
      <c r="I10" s="11">
        <v>58454037</v>
      </c>
    </row>
    <row r="11" spans="1:9" ht="12" customHeight="1">
      <c r="A11" s="2" t="str">
        <f>"Feb "&amp;RIGHT(A6,4)</f>
        <v>Feb 2011</v>
      </c>
      <c r="B11" s="11">
        <v>10756645</v>
      </c>
      <c r="C11" s="11">
        <v>155134</v>
      </c>
      <c r="D11" s="11">
        <v>344638</v>
      </c>
      <c r="E11" s="11">
        <v>11256417</v>
      </c>
      <c r="F11" s="11">
        <v>43417164</v>
      </c>
      <c r="G11" s="11">
        <v>2476911</v>
      </c>
      <c r="H11" s="11">
        <v>11212494</v>
      </c>
      <c r="I11" s="11">
        <v>57106569</v>
      </c>
    </row>
    <row r="12" spans="1:9" ht="12" customHeight="1">
      <c r="A12" s="2" t="str">
        <f>"Mar "&amp;RIGHT(A6,4)</f>
        <v>Mar 2011</v>
      </c>
      <c r="B12" s="11">
        <v>13125721</v>
      </c>
      <c r="C12" s="11">
        <v>194843</v>
      </c>
      <c r="D12" s="11">
        <v>428788</v>
      </c>
      <c r="E12" s="11">
        <v>13749352</v>
      </c>
      <c r="F12" s="11">
        <v>52913008</v>
      </c>
      <c r="G12" s="11">
        <v>3072741</v>
      </c>
      <c r="H12" s="11">
        <v>13943095</v>
      </c>
      <c r="I12" s="11">
        <v>69928844</v>
      </c>
    </row>
    <row r="13" spans="1:9" ht="12" customHeight="1">
      <c r="A13" s="2" t="str">
        <f>"Apr "&amp;RIGHT(A6,4)</f>
        <v>Apr 2011</v>
      </c>
      <c r="B13" s="11">
        <v>11188231</v>
      </c>
      <c r="C13" s="11">
        <v>173457</v>
      </c>
      <c r="D13" s="11">
        <v>386245</v>
      </c>
      <c r="E13" s="11">
        <v>11747933</v>
      </c>
      <c r="F13" s="11">
        <v>47408865</v>
      </c>
      <c r="G13" s="11">
        <v>2764276</v>
      </c>
      <c r="H13" s="11">
        <v>12556328</v>
      </c>
      <c r="I13" s="11">
        <v>62729469</v>
      </c>
    </row>
    <row r="14" spans="1:9" ht="12" customHeight="1">
      <c r="A14" s="2" t="str">
        <f>"May "&amp;RIGHT(A6,4)</f>
        <v>May 2011</v>
      </c>
      <c r="B14" s="11">
        <v>12074623</v>
      </c>
      <c r="C14" s="11">
        <v>175949</v>
      </c>
      <c r="D14" s="11">
        <v>403841</v>
      </c>
      <c r="E14" s="11">
        <v>12654413</v>
      </c>
      <c r="F14" s="11">
        <v>48591201</v>
      </c>
      <c r="G14" s="11">
        <v>2881794</v>
      </c>
      <c r="H14" s="11">
        <v>13140433</v>
      </c>
      <c r="I14" s="11">
        <v>64613428</v>
      </c>
    </row>
    <row r="15" spans="1:9" ht="12" customHeight="1">
      <c r="A15" s="2" t="str">
        <f>"Jun "&amp;RIGHT(A6,4)</f>
        <v>Jun 2011</v>
      </c>
      <c r="B15" s="11">
        <v>9575335</v>
      </c>
      <c r="C15" s="11">
        <v>159991</v>
      </c>
      <c r="D15" s="11">
        <v>371422</v>
      </c>
      <c r="E15" s="11">
        <v>10106748</v>
      </c>
      <c r="F15" s="11">
        <v>40637449</v>
      </c>
      <c r="G15" s="11">
        <v>2610040</v>
      </c>
      <c r="H15" s="11">
        <v>12082320</v>
      </c>
      <c r="I15" s="11">
        <v>55329809</v>
      </c>
    </row>
    <row r="16" spans="1:9" ht="12" customHeight="1">
      <c r="A16" s="2" t="str">
        <f>"Jul "&amp;RIGHT(A6,4)</f>
        <v>Jul 2011</v>
      </c>
      <c r="B16" s="11">
        <v>7509288</v>
      </c>
      <c r="C16" s="11">
        <v>137424</v>
      </c>
      <c r="D16" s="11">
        <v>314689</v>
      </c>
      <c r="E16" s="11">
        <v>7961401</v>
      </c>
      <c r="F16" s="11">
        <v>33782652</v>
      </c>
      <c r="G16" s="11">
        <v>2190136</v>
      </c>
      <c r="H16" s="11">
        <v>10176728</v>
      </c>
      <c r="I16" s="11">
        <v>46149516</v>
      </c>
    </row>
    <row r="17" spans="1:9" ht="12" customHeight="1">
      <c r="A17" s="2" t="str">
        <f>"Aug "&amp;RIGHT(A6,4)</f>
        <v>Aug 2011</v>
      </c>
      <c r="B17" s="11">
        <v>8772705</v>
      </c>
      <c r="C17" s="11">
        <v>157164</v>
      </c>
      <c r="D17" s="11">
        <v>379834</v>
      </c>
      <c r="E17" s="11">
        <v>9309703</v>
      </c>
      <c r="F17" s="11">
        <v>41607917</v>
      </c>
      <c r="G17" s="11">
        <v>2586421</v>
      </c>
      <c r="H17" s="11">
        <v>12166589</v>
      </c>
      <c r="I17" s="11">
        <v>56360927</v>
      </c>
    </row>
    <row r="18" spans="1:9" ht="12" customHeight="1">
      <c r="A18" s="2" t="str">
        <f>"Sep "&amp;RIGHT(A6,4)</f>
        <v>Sep 2011</v>
      </c>
      <c r="B18" s="11">
        <v>10792905</v>
      </c>
      <c r="C18" s="11">
        <v>155697</v>
      </c>
      <c r="D18" s="11">
        <v>372150</v>
      </c>
      <c r="E18" s="11">
        <v>11320752</v>
      </c>
      <c r="F18" s="11">
        <v>46617200</v>
      </c>
      <c r="G18" s="11">
        <v>2597129</v>
      </c>
      <c r="H18" s="11">
        <v>12304087</v>
      </c>
      <c r="I18" s="11">
        <v>61518416</v>
      </c>
    </row>
    <row r="19" spans="1:9" ht="12" customHeight="1">
      <c r="A19" s="12" t="s">
        <v>57</v>
      </c>
      <c r="B19" s="13">
        <v>128269798</v>
      </c>
      <c r="C19" s="13">
        <v>1954352</v>
      </c>
      <c r="D19" s="13">
        <v>4437058</v>
      </c>
      <c r="E19" s="13">
        <v>134661208</v>
      </c>
      <c r="F19" s="13">
        <v>534435909</v>
      </c>
      <c r="G19" s="13">
        <v>31270318</v>
      </c>
      <c r="H19" s="13">
        <v>143248330</v>
      </c>
      <c r="I19" s="13">
        <v>708954557</v>
      </c>
    </row>
    <row r="20" spans="1:9" ht="12" customHeight="1">
      <c r="A20" s="14" t="s">
        <v>396</v>
      </c>
      <c r="B20" s="15">
        <v>117476893</v>
      </c>
      <c r="C20" s="15">
        <v>1798655</v>
      </c>
      <c r="D20" s="15">
        <v>4064908</v>
      </c>
      <c r="E20" s="15">
        <v>123340456</v>
      </c>
      <c r="F20" s="15">
        <v>487818709</v>
      </c>
      <c r="G20" s="15">
        <v>28673189</v>
      </c>
      <c r="H20" s="15">
        <v>130944243</v>
      </c>
      <c r="I20" s="15">
        <v>647436141</v>
      </c>
    </row>
    <row r="21" ht="12" customHeight="1">
      <c r="A21" s="3" t="str">
        <f>"FY "&amp;RIGHT(A6,4)+1</f>
        <v>FY 2012</v>
      </c>
    </row>
    <row r="22" spans="1:9" ht="12" customHeight="1">
      <c r="A22" s="2" t="str">
        <f>"Oct "&amp;RIGHT(A6,4)</f>
        <v>Oct 2011</v>
      </c>
      <c r="B22" s="11">
        <v>12458169</v>
      </c>
      <c r="C22" s="11">
        <v>151146</v>
      </c>
      <c r="D22" s="11">
        <v>332911</v>
      </c>
      <c r="E22" s="11">
        <v>12942226</v>
      </c>
      <c r="F22" s="11">
        <v>47660591</v>
      </c>
      <c r="G22" s="11">
        <v>2583751</v>
      </c>
      <c r="H22" s="11">
        <v>12178694</v>
      </c>
      <c r="I22" s="11">
        <v>62423036</v>
      </c>
    </row>
    <row r="23" spans="1:9" ht="12" customHeight="1">
      <c r="A23" s="2" t="str">
        <f>"Nov "&amp;RIGHT(A6,4)</f>
        <v>Nov 2011</v>
      </c>
      <c r="B23" s="11">
        <v>12530258</v>
      </c>
      <c r="C23" s="11">
        <v>145660</v>
      </c>
      <c r="D23" s="11">
        <v>320758</v>
      </c>
      <c r="E23" s="11">
        <v>12996676</v>
      </c>
      <c r="F23" s="11">
        <v>45473429</v>
      </c>
      <c r="G23" s="11">
        <v>2467841</v>
      </c>
      <c r="H23" s="11">
        <v>11602537</v>
      </c>
      <c r="I23" s="11">
        <v>59543807</v>
      </c>
    </row>
    <row r="24" spans="1:9" ht="12" customHeight="1">
      <c r="A24" s="2" t="str">
        <f>"Dec "&amp;RIGHT(A6,4)</f>
        <v>Dec 2011</v>
      </c>
      <c r="B24" s="11">
        <v>11834374</v>
      </c>
      <c r="C24" s="11">
        <v>139823</v>
      </c>
      <c r="D24" s="11">
        <v>286786</v>
      </c>
      <c r="E24" s="11">
        <v>12260983</v>
      </c>
      <c r="F24" s="11">
        <v>41554495</v>
      </c>
      <c r="G24" s="11">
        <v>2273555</v>
      </c>
      <c r="H24" s="11">
        <v>10616774</v>
      </c>
      <c r="I24" s="11">
        <v>54444824</v>
      </c>
    </row>
    <row r="25" spans="1:9" ht="12" customHeight="1">
      <c r="A25" s="2" t="str">
        <f>"Jan "&amp;RIGHT(A6,4)+1</f>
        <v>Jan 2012</v>
      </c>
      <c r="B25" s="11">
        <v>13103712</v>
      </c>
      <c r="C25" s="11">
        <v>149932</v>
      </c>
      <c r="D25" s="11">
        <v>316348</v>
      </c>
      <c r="E25" s="11">
        <v>13569992</v>
      </c>
      <c r="F25" s="11">
        <v>46930940</v>
      </c>
      <c r="G25" s="11">
        <v>2570494</v>
      </c>
      <c r="H25" s="11">
        <v>12185894</v>
      </c>
      <c r="I25" s="11">
        <v>61687328</v>
      </c>
    </row>
    <row r="26" spans="1:9" ht="12" customHeight="1">
      <c r="A26" s="2" t="str">
        <f>"Feb "&amp;RIGHT(A6,4)+1</f>
        <v>Feb 2012</v>
      </c>
      <c r="B26" s="11">
        <v>12648906</v>
      </c>
      <c r="C26" s="11">
        <v>155237</v>
      </c>
      <c r="D26" s="11">
        <v>328584</v>
      </c>
      <c r="E26" s="11">
        <v>13132727</v>
      </c>
      <c r="F26" s="11">
        <v>47814729</v>
      </c>
      <c r="G26" s="11">
        <v>2648248</v>
      </c>
      <c r="H26" s="11">
        <v>12488901</v>
      </c>
      <c r="I26" s="11">
        <v>62951878</v>
      </c>
    </row>
    <row r="27" spans="1:9" ht="12" customHeight="1">
      <c r="A27" s="2" t="str">
        <f>"Mar "&amp;RIGHT(A6,4)+1</f>
        <v>Mar 2012</v>
      </c>
      <c r="B27" s="11">
        <v>14157562</v>
      </c>
      <c r="C27" s="11">
        <v>162864</v>
      </c>
      <c r="D27" s="11">
        <v>351422</v>
      </c>
      <c r="E27" s="11">
        <v>14671848</v>
      </c>
      <c r="F27" s="11">
        <v>50748143</v>
      </c>
      <c r="G27" s="11">
        <v>2822786</v>
      </c>
      <c r="H27" s="11">
        <v>13346364</v>
      </c>
      <c r="I27" s="11">
        <v>66917293</v>
      </c>
    </row>
    <row r="28" spans="1:9" ht="12" customHeight="1">
      <c r="A28" s="2" t="str">
        <f>"Apr "&amp;RIGHT(A6,4)+1</f>
        <v>Apr 2012</v>
      </c>
      <c r="B28" s="11">
        <v>12930843</v>
      </c>
      <c r="C28" s="11">
        <v>154182</v>
      </c>
      <c r="D28" s="11">
        <v>329259</v>
      </c>
      <c r="E28" s="11">
        <v>13414284</v>
      </c>
      <c r="F28" s="11">
        <v>47262941</v>
      </c>
      <c r="G28" s="11">
        <v>2677682</v>
      </c>
      <c r="H28" s="11">
        <v>12617943</v>
      </c>
      <c r="I28" s="11">
        <v>62558566</v>
      </c>
    </row>
    <row r="29" spans="1:9" ht="12" customHeight="1">
      <c r="A29" s="2" t="str">
        <f>"May "&amp;RIGHT(A6,4)+1</f>
        <v>May 2012</v>
      </c>
      <c r="B29" s="11">
        <v>13480357</v>
      </c>
      <c r="C29" s="11">
        <v>171015</v>
      </c>
      <c r="D29" s="11">
        <v>355511</v>
      </c>
      <c r="E29" s="11">
        <v>14006883</v>
      </c>
      <c r="F29" s="11">
        <v>50126522</v>
      </c>
      <c r="G29" s="11">
        <v>2895188</v>
      </c>
      <c r="H29" s="11">
        <v>13673794</v>
      </c>
      <c r="I29" s="11">
        <v>66695504</v>
      </c>
    </row>
    <row r="30" spans="1:9" ht="12" customHeight="1">
      <c r="A30" s="2" t="str">
        <f>"Jun "&amp;RIGHT(A6,4)+1</f>
        <v>Jun 2012</v>
      </c>
      <c r="B30" s="11">
        <v>9268916</v>
      </c>
      <c r="C30" s="11">
        <v>140870</v>
      </c>
      <c r="D30" s="11">
        <v>309738</v>
      </c>
      <c r="E30" s="11">
        <v>9719524</v>
      </c>
      <c r="F30" s="11">
        <v>37897891</v>
      </c>
      <c r="G30" s="11">
        <v>2359324</v>
      </c>
      <c r="H30" s="11">
        <v>11458311</v>
      </c>
      <c r="I30" s="11">
        <v>51715526</v>
      </c>
    </row>
    <row r="31" spans="1:9" ht="12" customHeight="1">
      <c r="A31" s="2" t="str">
        <f>"Jul "&amp;RIGHT(A6,4)+1</f>
        <v>Jul 2012</v>
      </c>
      <c r="B31" s="11">
        <v>8836954</v>
      </c>
      <c r="C31" s="11">
        <v>135545</v>
      </c>
      <c r="D31" s="11">
        <v>306439</v>
      </c>
      <c r="E31" s="11">
        <v>9278938</v>
      </c>
      <c r="F31" s="11">
        <v>35402770</v>
      </c>
      <c r="G31" s="11">
        <v>2260625</v>
      </c>
      <c r="H31" s="11">
        <v>10814511</v>
      </c>
      <c r="I31" s="11">
        <v>48477906</v>
      </c>
    </row>
    <row r="32" spans="1:9" ht="12" customHeight="1">
      <c r="A32" s="2" t="str">
        <f>"Aug "&amp;RIGHT(A6,4)+1</f>
        <v>Aug 2012</v>
      </c>
      <c r="B32" s="11">
        <v>9975133</v>
      </c>
      <c r="C32" s="11">
        <v>152324</v>
      </c>
      <c r="D32" s="11">
        <v>335822</v>
      </c>
      <c r="E32" s="11">
        <v>10463279</v>
      </c>
      <c r="F32" s="11">
        <v>42152139</v>
      </c>
      <c r="G32" s="11">
        <v>2574504</v>
      </c>
      <c r="H32" s="11">
        <v>12088865</v>
      </c>
      <c r="I32" s="11">
        <v>56815508</v>
      </c>
    </row>
    <row r="33" spans="1:9" ht="12" customHeight="1">
      <c r="A33" s="2" t="str">
        <f>"Sep "&amp;RIGHT(A6,4)+1</f>
        <v>Sep 2012</v>
      </c>
      <c r="B33" s="11" t="s">
        <v>395</v>
      </c>
      <c r="C33" s="11" t="s">
        <v>395</v>
      </c>
      <c r="D33" s="11" t="s">
        <v>395</v>
      </c>
      <c r="E33" s="11" t="s">
        <v>395</v>
      </c>
      <c r="F33" s="11" t="s">
        <v>395</v>
      </c>
      <c r="G33" s="11" t="s">
        <v>395</v>
      </c>
      <c r="H33" s="11" t="s">
        <v>395</v>
      </c>
      <c r="I33" s="11" t="s">
        <v>395</v>
      </c>
    </row>
    <row r="34" spans="1:9" ht="12" customHeight="1">
      <c r="A34" s="12" t="s">
        <v>57</v>
      </c>
      <c r="B34" s="13">
        <v>131225184</v>
      </c>
      <c r="C34" s="13">
        <v>1658598</v>
      </c>
      <c r="D34" s="13">
        <v>3573578</v>
      </c>
      <c r="E34" s="13">
        <v>136457360</v>
      </c>
      <c r="F34" s="13">
        <v>493024590</v>
      </c>
      <c r="G34" s="13">
        <v>28133998</v>
      </c>
      <c r="H34" s="13">
        <v>133072588</v>
      </c>
      <c r="I34" s="13">
        <v>654231176</v>
      </c>
    </row>
    <row r="35" spans="1:9" ht="12" customHeight="1">
      <c r="A35" s="14" t="str">
        <f>"Total "&amp;MID(A20,7,LEN(A20)-13)&amp;" Months"</f>
        <v>Total 11 Months</v>
      </c>
      <c r="B35" s="15">
        <v>131225184</v>
      </c>
      <c r="C35" s="15">
        <v>1658598</v>
      </c>
      <c r="D35" s="15">
        <v>3573578</v>
      </c>
      <c r="E35" s="15">
        <v>136457360</v>
      </c>
      <c r="F35" s="15">
        <v>493024590</v>
      </c>
      <c r="G35" s="15">
        <v>28133998</v>
      </c>
      <c r="H35" s="15">
        <v>133072588</v>
      </c>
      <c r="I35" s="15">
        <v>654231176</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I5"/>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E37"/>
  <sheetViews>
    <sheetView showGridLines="0" zoomScalePageLayoutView="0" workbookViewId="0" topLeftCell="A1">
      <selection activeCell="E1" sqref="E1"/>
    </sheetView>
  </sheetViews>
  <sheetFormatPr defaultColWidth="9.140625" defaultRowHeight="12.75"/>
  <cols>
    <col min="1" max="1" width="14.28125" style="0" customWidth="1"/>
    <col min="2" max="5" width="18.57421875" style="0" customWidth="1"/>
  </cols>
  <sheetData>
    <row r="1" spans="1:5" ht="12" customHeight="1">
      <c r="A1" s="42" t="s">
        <v>393</v>
      </c>
      <c r="B1" s="42"/>
      <c r="C1" s="42"/>
      <c r="D1" s="42"/>
      <c r="E1" s="63">
        <v>41222</v>
      </c>
    </row>
    <row r="2" spans="1:5" ht="12" customHeight="1">
      <c r="A2" s="44" t="s">
        <v>116</v>
      </c>
      <c r="B2" s="44"/>
      <c r="C2" s="44"/>
      <c r="D2" s="44"/>
      <c r="E2" s="1"/>
    </row>
    <row r="3" spans="1:5" ht="24" customHeight="1">
      <c r="A3" s="46" t="s">
        <v>52</v>
      </c>
      <c r="B3" s="48" t="s">
        <v>117</v>
      </c>
      <c r="C3" s="54"/>
      <c r="D3" s="54"/>
      <c r="E3" s="54"/>
    </row>
    <row r="4" spans="1:5" ht="24" customHeight="1">
      <c r="A4" s="47"/>
      <c r="B4" s="10" t="s">
        <v>81</v>
      </c>
      <c r="C4" s="10" t="s">
        <v>82</v>
      </c>
      <c r="D4" s="10" t="s">
        <v>83</v>
      </c>
      <c r="E4" s="9" t="s">
        <v>232</v>
      </c>
    </row>
    <row r="5" spans="1:5" ht="12" customHeight="1">
      <c r="A5" s="1"/>
      <c r="B5" s="33" t="str">
        <f>REPT("-",71)&amp;" Number "&amp;REPT("-",71)</f>
        <v>----------------------------------------------------------------------- Number -----------------------------------------------------------------------</v>
      </c>
      <c r="C5" s="33"/>
      <c r="D5" s="33"/>
      <c r="E5" s="33"/>
    </row>
    <row r="6" ht="12" customHeight="1">
      <c r="A6" s="3" t="s">
        <v>394</v>
      </c>
    </row>
    <row r="7" spans="1:5" ht="12" customHeight="1">
      <c r="A7" s="2" t="str">
        <f>"Oct "&amp;RIGHT(A6,4)-1</f>
        <v>Oct 2010</v>
      </c>
      <c r="B7" s="11">
        <v>127077534</v>
      </c>
      <c r="C7" s="11">
        <v>6698540</v>
      </c>
      <c r="D7" s="11">
        <v>28804986</v>
      </c>
      <c r="E7" s="11">
        <v>162581060</v>
      </c>
    </row>
    <row r="8" spans="1:5" ht="12" customHeight="1">
      <c r="A8" s="2" t="str">
        <f>"Nov "&amp;RIGHT(A6,4)-1</f>
        <v>Nov 2010</v>
      </c>
      <c r="B8" s="11">
        <v>120703672</v>
      </c>
      <c r="C8" s="11">
        <v>6376380</v>
      </c>
      <c r="D8" s="11">
        <v>27403435</v>
      </c>
      <c r="E8" s="11">
        <v>154483487</v>
      </c>
    </row>
    <row r="9" spans="1:5" ht="12" customHeight="1">
      <c r="A9" s="2" t="str">
        <f>"Dec "&amp;RIGHT(A6,4)-1</f>
        <v>Dec 2010</v>
      </c>
      <c r="B9" s="11">
        <v>111611302</v>
      </c>
      <c r="C9" s="11">
        <v>5977147</v>
      </c>
      <c r="D9" s="11">
        <v>25452810</v>
      </c>
      <c r="E9" s="11">
        <v>143041259</v>
      </c>
    </row>
    <row r="10" spans="1:5" ht="12" customHeight="1">
      <c r="A10" s="2" t="str">
        <f>"Jan "&amp;RIGHT(A6,4)</f>
        <v>Jan 2011</v>
      </c>
      <c r="B10" s="11">
        <v>117985008</v>
      </c>
      <c r="C10" s="11">
        <v>6263737</v>
      </c>
      <c r="D10" s="11">
        <v>27243477</v>
      </c>
      <c r="E10" s="11">
        <v>151492222</v>
      </c>
    </row>
    <row r="11" spans="1:5" ht="12" customHeight="1">
      <c r="A11" s="2" t="str">
        <f>"Feb "&amp;RIGHT(A6,4)</f>
        <v>Feb 2011</v>
      </c>
      <c r="B11" s="11">
        <v>115599769</v>
      </c>
      <c r="C11" s="11">
        <v>6222461</v>
      </c>
      <c r="D11" s="11">
        <v>26762857</v>
      </c>
      <c r="E11" s="11">
        <v>148585087</v>
      </c>
    </row>
    <row r="12" spans="1:5" ht="12" customHeight="1">
      <c r="A12" s="2" t="str">
        <f>"Mar "&amp;RIGHT(A6,4)</f>
        <v>Mar 2011</v>
      </c>
      <c r="B12" s="11">
        <v>141389674</v>
      </c>
      <c r="C12" s="11">
        <v>7755999</v>
      </c>
      <c r="D12" s="11">
        <v>33381442</v>
      </c>
      <c r="E12" s="11">
        <v>182527115</v>
      </c>
    </row>
    <row r="13" spans="1:5" ht="12" customHeight="1">
      <c r="A13" s="2" t="str">
        <f>"Apr "&amp;RIGHT(A6,4)</f>
        <v>Apr 2011</v>
      </c>
      <c r="B13" s="11">
        <v>126177109</v>
      </c>
      <c r="C13" s="11">
        <v>6977638</v>
      </c>
      <c r="D13" s="11">
        <v>30276442</v>
      </c>
      <c r="E13" s="11">
        <v>163431189</v>
      </c>
    </row>
    <row r="14" spans="1:5" ht="12" customHeight="1">
      <c r="A14" s="2" t="str">
        <f>"May "&amp;RIGHT(A6,4)</f>
        <v>May 2011</v>
      </c>
      <c r="B14" s="11">
        <v>129038171</v>
      </c>
      <c r="C14" s="11">
        <v>7249177</v>
      </c>
      <c r="D14" s="11">
        <v>31490819</v>
      </c>
      <c r="E14" s="11">
        <v>167778167</v>
      </c>
    </row>
    <row r="15" spans="1:5" ht="12" customHeight="1">
      <c r="A15" s="2" t="str">
        <f>"Jun "&amp;RIGHT(A6,4)</f>
        <v>Jun 2011</v>
      </c>
      <c r="B15" s="11">
        <v>112089044</v>
      </c>
      <c r="C15" s="11">
        <v>6995043</v>
      </c>
      <c r="D15" s="11">
        <v>30953023</v>
      </c>
      <c r="E15" s="11">
        <v>150037110</v>
      </c>
    </row>
    <row r="16" spans="1:5" ht="12" customHeight="1">
      <c r="A16" s="2" t="str">
        <f>"Jul "&amp;RIGHT(A6,4)</f>
        <v>Jul 2011</v>
      </c>
      <c r="B16" s="11">
        <v>94473325</v>
      </c>
      <c r="C16" s="11">
        <v>5965366</v>
      </c>
      <c r="D16" s="11">
        <v>26526841</v>
      </c>
      <c r="E16" s="11">
        <v>126965532</v>
      </c>
    </row>
    <row r="17" spans="1:5" ht="12" customHeight="1">
      <c r="A17" s="2" t="str">
        <f>"Aug "&amp;RIGHT(A6,4)</f>
        <v>Aug 2011</v>
      </c>
      <c r="B17" s="11">
        <v>112686059</v>
      </c>
      <c r="C17" s="11">
        <v>6801649</v>
      </c>
      <c r="D17" s="11">
        <v>30812415</v>
      </c>
      <c r="E17" s="11">
        <v>150300123</v>
      </c>
    </row>
    <row r="18" spans="1:5" ht="12" customHeight="1">
      <c r="A18" s="2" t="str">
        <f>"Sep "&amp;RIGHT(A6,4)</f>
        <v>Sep 2011</v>
      </c>
      <c r="B18" s="11">
        <v>122778880</v>
      </c>
      <c r="C18" s="11">
        <v>6433047</v>
      </c>
      <c r="D18" s="11">
        <v>29014750</v>
      </c>
      <c r="E18" s="11">
        <v>158226677</v>
      </c>
    </row>
    <row r="19" spans="1:5" ht="12" customHeight="1">
      <c r="A19" s="12" t="s">
        <v>57</v>
      </c>
      <c r="B19" s="13">
        <v>1431609547</v>
      </c>
      <c r="C19" s="13">
        <v>79716184</v>
      </c>
      <c r="D19" s="13">
        <v>348123297</v>
      </c>
      <c r="E19" s="13">
        <v>1859449028</v>
      </c>
    </row>
    <row r="20" spans="1:5" ht="12" customHeight="1">
      <c r="A20" s="14" t="s">
        <v>396</v>
      </c>
      <c r="B20" s="15">
        <v>1308830667</v>
      </c>
      <c r="C20" s="15">
        <v>73283137</v>
      </c>
      <c r="D20" s="15">
        <v>319108547</v>
      </c>
      <c r="E20" s="15">
        <v>1701222351</v>
      </c>
    </row>
    <row r="21" ht="12" customHeight="1">
      <c r="A21" s="3" t="str">
        <f>"FY "&amp;RIGHT(A6,4)+1</f>
        <v>FY 2012</v>
      </c>
    </row>
    <row r="22" spans="1:5" ht="12" customHeight="1">
      <c r="A22" s="2" t="str">
        <f>"Oct "&amp;RIGHT(A6,4)</f>
        <v>Oct 2011</v>
      </c>
      <c r="B22" s="11">
        <v>127077027</v>
      </c>
      <c r="C22" s="11">
        <v>6426657</v>
      </c>
      <c r="D22" s="11">
        <v>28836351</v>
      </c>
      <c r="E22" s="11">
        <v>162340035</v>
      </c>
    </row>
    <row r="23" spans="1:5" ht="12" customHeight="1">
      <c r="A23" s="2" t="str">
        <f>"Nov "&amp;RIGHT(A6,4)</f>
        <v>Nov 2011</v>
      </c>
      <c r="B23" s="11">
        <v>121988690</v>
      </c>
      <c r="C23" s="11">
        <v>6182181</v>
      </c>
      <c r="D23" s="11">
        <v>27674580</v>
      </c>
      <c r="E23" s="11">
        <v>155845451</v>
      </c>
    </row>
    <row r="24" spans="1:5" ht="12" customHeight="1">
      <c r="A24" s="2" t="str">
        <f>"Dec "&amp;RIGHT(A6,4)</f>
        <v>Dec 2011</v>
      </c>
      <c r="B24" s="11">
        <v>112012500</v>
      </c>
      <c r="C24" s="11">
        <v>5788279</v>
      </c>
      <c r="D24" s="11">
        <v>25717854</v>
      </c>
      <c r="E24" s="11">
        <v>143518633</v>
      </c>
    </row>
    <row r="25" spans="1:5" ht="12" customHeight="1">
      <c r="A25" s="2" t="str">
        <f>"Jan "&amp;RIGHT(A6,4)+1</f>
        <v>Jan 2012</v>
      </c>
      <c r="B25" s="11">
        <v>125688747</v>
      </c>
      <c r="C25" s="11">
        <v>6418728</v>
      </c>
      <c r="D25" s="11">
        <v>29000891</v>
      </c>
      <c r="E25" s="11">
        <v>161108366</v>
      </c>
    </row>
    <row r="26" spans="1:5" ht="12" customHeight="1">
      <c r="A26" s="2" t="str">
        <f>"Feb "&amp;RIGHT(A6,4)+1</f>
        <v>Feb 2012</v>
      </c>
      <c r="B26" s="11">
        <v>127586570</v>
      </c>
      <c r="C26" s="11">
        <v>6641537</v>
      </c>
      <c r="D26" s="11">
        <v>29827440</v>
      </c>
      <c r="E26" s="11">
        <v>164055547</v>
      </c>
    </row>
    <row r="27" spans="1:5" ht="12" customHeight="1">
      <c r="A27" s="2" t="str">
        <f>"Mar "&amp;RIGHT(A6,4)+1</f>
        <v>Mar 2012</v>
      </c>
      <c r="B27" s="11">
        <v>136298201</v>
      </c>
      <c r="C27" s="11">
        <v>7143924</v>
      </c>
      <c r="D27" s="11">
        <v>32082340</v>
      </c>
      <c r="E27" s="11">
        <v>175524465</v>
      </c>
    </row>
    <row r="28" spans="1:5" ht="12" customHeight="1">
      <c r="A28" s="2" t="str">
        <f>"Apr "&amp;RIGHT(A6,4)+1</f>
        <v>Apr 2012</v>
      </c>
      <c r="B28" s="11">
        <v>127245237</v>
      </c>
      <c r="C28" s="11">
        <v>6764563</v>
      </c>
      <c r="D28" s="11">
        <v>30512687</v>
      </c>
      <c r="E28" s="11">
        <v>164522487</v>
      </c>
    </row>
    <row r="29" spans="1:5" ht="12" customHeight="1">
      <c r="A29" s="2" t="str">
        <f>"May "&amp;RIGHT(A6,4)+1</f>
        <v>May 2012</v>
      </c>
      <c r="B29" s="11">
        <v>133837787</v>
      </c>
      <c r="C29" s="11">
        <v>7328987</v>
      </c>
      <c r="D29" s="11">
        <v>33044227</v>
      </c>
      <c r="E29" s="11">
        <v>174211001</v>
      </c>
    </row>
    <row r="30" spans="1:5" ht="12" customHeight="1">
      <c r="A30" s="2" t="str">
        <f>"Jun "&amp;RIGHT(A6,4)+1</f>
        <v>Jun 2012</v>
      </c>
      <c r="B30" s="11">
        <v>105359542</v>
      </c>
      <c r="C30" s="11">
        <v>6392308</v>
      </c>
      <c r="D30" s="11">
        <v>29603316</v>
      </c>
      <c r="E30" s="11">
        <v>141355166</v>
      </c>
    </row>
    <row r="31" spans="1:5" ht="12" customHeight="1">
      <c r="A31" s="2" t="str">
        <f>"Jul "&amp;RIGHT(A6,4)+1</f>
        <v>Jul 2012</v>
      </c>
      <c r="B31" s="11">
        <v>99635744</v>
      </c>
      <c r="C31" s="11">
        <v>6173576</v>
      </c>
      <c r="D31" s="11">
        <v>28142259</v>
      </c>
      <c r="E31" s="11">
        <v>133951579</v>
      </c>
    </row>
    <row r="32" spans="1:5" ht="12" customHeight="1">
      <c r="A32" s="2" t="str">
        <f>"Aug "&amp;RIGHT(A6,4)+1</f>
        <v>Aug 2012</v>
      </c>
      <c r="B32" s="11">
        <v>114652251</v>
      </c>
      <c r="C32" s="11">
        <v>6804470</v>
      </c>
      <c r="D32" s="11">
        <v>30868191</v>
      </c>
      <c r="E32" s="11">
        <v>152324912</v>
      </c>
    </row>
    <row r="33" spans="1:5" ht="12" customHeight="1">
      <c r="A33" s="2" t="str">
        <f>"Sep "&amp;RIGHT(A6,4)+1</f>
        <v>Sep 2012</v>
      </c>
      <c r="B33" s="11" t="s">
        <v>395</v>
      </c>
      <c r="C33" s="11" t="s">
        <v>395</v>
      </c>
      <c r="D33" s="11" t="s">
        <v>395</v>
      </c>
      <c r="E33" s="11" t="s">
        <v>395</v>
      </c>
    </row>
    <row r="34" spans="1:5" ht="12" customHeight="1">
      <c r="A34" s="12" t="s">
        <v>57</v>
      </c>
      <c r="B34" s="13">
        <v>1331382296</v>
      </c>
      <c r="C34" s="13">
        <v>72065210</v>
      </c>
      <c r="D34" s="13">
        <v>325310136</v>
      </c>
      <c r="E34" s="13">
        <v>1728757642</v>
      </c>
    </row>
    <row r="35" spans="1:5" ht="12" customHeight="1">
      <c r="A35" s="14" t="str">
        <f>"Total "&amp;MID(A20,7,LEN(A20)-13)&amp;" Months"</f>
        <v>Total 11 Months</v>
      </c>
      <c r="B35" s="15">
        <v>1331382296</v>
      </c>
      <c r="C35" s="15">
        <v>72065210</v>
      </c>
      <c r="D35" s="15">
        <v>325310136</v>
      </c>
      <c r="E35" s="15">
        <v>1728757642</v>
      </c>
    </row>
    <row r="36" spans="1:5" ht="12" customHeight="1">
      <c r="A36" s="33"/>
      <c r="B36" s="33"/>
      <c r="C36" s="33"/>
      <c r="D36" s="33"/>
      <c r="E36" s="33"/>
    </row>
    <row r="37" spans="1:5" ht="69.75" customHeight="1">
      <c r="A37" s="53" t="s">
        <v>118</v>
      </c>
      <c r="B37" s="53"/>
      <c r="C37" s="53"/>
      <c r="D37" s="53"/>
      <c r="E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7">
    <mergeCell ref="B5:E5"/>
    <mergeCell ref="A36:E36"/>
    <mergeCell ref="A37:E37"/>
    <mergeCell ref="A1:D1"/>
    <mergeCell ref="A2:D2"/>
    <mergeCell ref="A3:A4"/>
    <mergeCell ref="B3:E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K35"/>
  <sheetViews>
    <sheetView showGridLines="0" zoomScalePageLayoutView="0" workbookViewId="0" topLeftCell="A1">
      <selection activeCell="A1" sqref="A1:J1"/>
    </sheetView>
  </sheetViews>
  <sheetFormatPr defaultColWidth="9.140625" defaultRowHeight="12.75"/>
  <cols>
    <col min="1" max="1" width="12.8515625" style="0" customWidth="1"/>
    <col min="2" max="11" width="11.421875" style="0" customWidth="1"/>
  </cols>
  <sheetData>
    <row r="1" spans="1:11" ht="12" customHeight="1">
      <c r="A1" s="42" t="s">
        <v>393</v>
      </c>
      <c r="B1" s="42"/>
      <c r="C1" s="42"/>
      <c r="D1" s="42"/>
      <c r="E1" s="42"/>
      <c r="F1" s="42"/>
      <c r="G1" s="42"/>
      <c r="H1" s="42"/>
      <c r="I1" s="42"/>
      <c r="J1" s="42"/>
      <c r="K1" s="63">
        <v>41222</v>
      </c>
    </row>
    <row r="2" spans="1:11" ht="12" customHeight="1">
      <c r="A2" s="44" t="s">
        <v>119</v>
      </c>
      <c r="B2" s="44"/>
      <c r="C2" s="44"/>
      <c r="D2" s="44"/>
      <c r="E2" s="44"/>
      <c r="F2" s="44"/>
      <c r="G2" s="44"/>
      <c r="H2" s="44"/>
      <c r="I2" s="44"/>
      <c r="J2" s="44"/>
      <c r="K2" s="1"/>
    </row>
    <row r="3" spans="1:11" ht="24" customHeight="1">
      <c r="A3" s="46" t="s">
        <v>52</v>
      </c>
      <c r="B3" s="38" t="s">
        <v>120</v>
      </c>
      <c r="C3" s="48" t="s">
        <v>110</v>
      </c>
      <c r="D3" s="54"/>
      <c r="E3" s="54"/>
      <c r="F3" s="49"/>
      <c r="G3" s="48" t="s">
        <v>110</v>
      </c>
      <c r="H3" s="54"/>
      <c r="I3" s="49"/>
      <c r="J3" s="48" t="s">
        <v>121</v>
      </c>
      <c r="K3" s="54"/>
    </row>
    <row r="4" spans="1:11" ht="24" customHeight="1">
      <c r="A4" s="47"/>
      <c r="B4" s="39"/>
      <c r="C4" s="10" t="s">
        <v>81</v>
      </c>
      <c r="D4" s="10" t="s">
        <v>82</v>
      </c>
      <c r="E4" s="10" t="s">
        <v>83</v>
      </c>
      <c r="F4" s="10" t="s">
        <v>57</v>
      </c>
      <c r="G4" s="10" t="s">
        <v>81</v>
      </c>
      <c r="H4" s="10" t="s">
        <v>82</v>
      </c>
      <c r="I4" s="10" t="s">
        <v>83</v>
      </c>
      <c r="J4" s="10" t="s">
        <v>122</v>
      </c>
      <c r="K4" s="9" t="s">
        <v>123</v>
      </c>
    </row>
    <row r="5" spans="1:11" ht="12" customHeight="1">
      <c r="A5" s="1"/>
      <c r="B5" s="33" t="str">
        <f>REPT("-",52)&amp;" Number "&amp;REPT("-",52)</f>
        <v>---------------------------------------------------- Number ----------------------------------------------------</v>
      </c>
      <c r="C5" s="33"/>
      <c r="D5" s="33"/>
      <c r="E5" s="33"/>
      <c r="F5" s="33"/>
      <c r="G5" s="33" t="str">
        <f>REPT("-",53)&amp;" Percent "&amp;REPT("-",54)</f>
        <v>----------------------------------------------------- Percent ------------------------------------------------------</v>
      </c>
      <c r="H5" s="33"/>
      <c r="I5" s="33"/>
      <c r="J5" s="33"/>
      <c r="K5" s="33"/>
    </row>
    <row r="6" ht="12" customHeight="1">
      <c r="A6" s="3" t="s">
        <v>394</v>
      </c>
    </row>
    <row r="7" spans="1:11" ht="12" customHeight="1">
      <c r="A7" s="2" t="str">
        <f>"Oct "&amp;RIGHT(A6,4)-1</f>
        <v>Oct 2010</v>
      </c>
      <c r="B7" s="11">
        <v>48251700</v>
      </c>
      <c r="C7" s="11">
        <v>78825834</v>
      </c>
      <c r="D7" s="11">
        <v>6698540</v>
      </c>
      <c r="E7" s="11">
        <v>28804986</v>
      </c>
      <c r="F7" s="11">
        <v>114329360</v>
      </c>
      <c r="G7" s="19">
        <v>0.6895</v>
      </c>
      <c r="H7" s="19">
        <v>0.0586</v>
      </c>
      <c r="I7" s="19">
        <v>0.2519</v>
      </c>
      <c r="J7" s="19">
        <v>0.2968</v>
      </c>
      <c r="K7" s="19">
        <v>0.4848</v>
      </c>
    </row>
    <row r="8" spans="1:11" ht="12" customHeight="1">
      <c r="A8" s="2" t="str">
        <f>"Nov "&amp;RIGHT(A6,4)-1</f>
        <v>Nov 2010</v>
      </c>
      <c r="B8" s="11">
        <v>46489812</v>
      </c>
      <c r="C8" s="11">
        <v>74213860</v>
      </c>
      <c r="D8" s="11">
        <v>6376380</v>
      </c>
      <c r="E8" s="11">
        <v>27403435</v>
      </c>
      <c r="F8" s="11">
        <v>107993675</v>
      </c>
      <c r="G8" s="19">
        <v>0.6872</v>
      </c>
      <c r="H8" s="19">
        <v>0.059</v>
      </c>
      <c r="I8" s="19">
        <v>0.2538</v>
      </c>
      <c r="J8" s="19">
        <v>0.3009</v>
      </c>
      <c r="K8" s="19">
        <v>0.4804</v>
      </c>
    </row>
    <row r="9" spans="1:11" ht="12" customHeight="1">
      <c r="A9" s="2" t="str">
        <f>"Dec "&amp;RIGHT(A6,4)-1</f>
        <v>Dec 2010</v>
      </c>
      <c r="B9" s="11">
        <v>47224213</v>
      </c>
      <c r="C9" s="11">
        <v>64387089</v>
      </c>
      <c r="D9" s="11">
        <v>5977147</v>
      </c>
      <c r="E9" s="11">
        <v>25452810</v>
      </c>
      <c r="F9" s="11">
        <v>95817046</v>
      </c>
      <c r="G9" s="19">
        <v>0.672</v>
      </c>
      <c r="H9" s="19">
        <v>0.0624</v>
      </c>
      <c r="I9" s="19">
        <v>0.2656</v>
      </c>
      <c r="J9" s="19">
        <v>0.3301</v>
      </c>
      <c r="K9" s="19">
        <v>0.4501</v>
      </c>
    </row>
    <row r="10" spans="1:11" ht="12" customHeight="1">
      <c r="A10" s="2" t="str">
        <f>"Jan "&amp;RIGHT(A6,4)</f>
        <v>Jan 2011</v>
      </c>
      <c r="B10" s="11">
        <v>46699655</v>
      </c>
      <c r="C10" s="11">
        <v>71285353</v>
      </c>
      <c r="D10" s="11">
        <v>6263737</v>
      </c>
      <c r="E10" s="11">
        <v>27243477</v>
      </c>
      <c r="F10" s="11">
        <v>104792567</v>
      </c>
      <c r="G10" s="19">
        <v>0.6803</v>
      </c>
      <c r="H10" s="19">
        <v>0.0598</v>
      </c>
      <c r="I10" s="19">
        <v>0.26</v>
      </c>
      <c r="J10" s="19">
        <v>0.3083</v>
      </c>
      <c r="K10" s="19">
        <v>0.4706</v>
      </c>
    </row>
    <row r="11" spans="1:11" ht="12" customHeight="1">
      <c r="A11" s="2" t="str">
        <f>"Feb "&amp;RIGHT(A6,4)</f>
        <v>Feb 2011</v>
      </c>
      <c r="B11" s="11">
        <v>44668016</v>
      </c>
      <c r="C11" s="11">
        <v>70931753</v>
      </c>
      <c r="D11" s="11">
        <v>6222461</v>
      </c>
      <c r="E11" s="11">
        <v>26762857</v>
      </c>
      <c r="F11" s="11">
        <v>103917071</v>
      </c>
      <c r="G11" s="19">
        <v>0.6826</v>
      </c>
      <c r="H11" s="19">
        <v>0.0599</v>
      </c>
      <c r="I11" s="19">
        <v>0.2575</v>
      </c>
      <c r="J11" s="19">
        <v>0.3006</v>
      </c>
      <c r="K11" s="19">
        <v>0.4774</v>
      </c>
    </row>
    <row r="12" spans="1:11" ht="12" customHeight="1">
      <c r="A12" s="2" t="str">
        <f>"Mar "&amp;RIGHT(A6,4)</f>
        <v>Mar 2011</v>
      </c>
      <c r="B12" s="11">
        <v>53061474</v>
      </c>
      <c r="C12" s="11">
        <v>88328200</v>
      </c>
      <c r="D12" s="11">
        <v>7755999</v>
      </c>
      <c r="E12" s="11">
        <v>33381442</v>
      </c>
      <c r="F12" s="11">
        <v>129465641</v>
      </c>
      <c r="G12" s="19">
        <v>0.6823</v>
      </c>
      <c r="H12" s="19">
        <v>0.0599</v>
      </c>
      <c r="I12" s="19">
        <v>0.2578</v>
      </c>
      <c r="J12" s="19">
        <v>0.2907</v>
      </c>
      <c r="K12" s="19">
        <v>0.4839</v>
      </c>
    </row>
    <row r="13" spans="1:11" ht="12" customHeight="1">
      <c r="A13" s="2" t="str">
        <f>"Apr "&amp;RIGHT(A6,4)</f>
        <v>Apr 2011</v>
      </c>
      <c r="B13" s="11">
        <v>48536071</v>
      </c>
      <c r="C13" s="11">
        <v>77641038</v>
      </c>
      <c r="D13" s="11">
        <v>6977638</v>
      </c>
      <c r="E13" s="11">
        <v>30276442</v>
      </c>
      <c r="F13" s="11">
        <v>114895118</v>
      </c>
      <c r="G13" s="19">
        <v>0.6758</v>
      </c>
      <c r="H13" s="19">
        <v>0.0607</v>
      </c>
      <c r="I13" s="19">
        <v>0.2635</v>
      </c>
      <c r="J13" s="19">
        <v>0.297</v>
      </c>
      <c r="K13" s="19">
        <v>0.4751</v>
      </c>
    </row>
    <row r="14" spans="1:11" ht="12" customHeight="1">
      <c r="A14" s="2" t="str">
        <f>"May "&amp;RIGHT(A6,4)</f>
        <v>May 2011</v>
      </c>
      <c r="B14" s="11">
        <v>49920041</v>
      </c>
      <c r="C14" s="11">
        <v>79118130</v>
      </c>
      <c r="D14" s="11">
        <v>7249177</v>
      </c>
      <c r="E14" s="11">
        <v>31490819</v>
      </c>
      <c r="F14" s="11">
        <v>117858126</v>
      </c>
      <c r="G14" s="19">
        <v>0.6713</v>
      </c>
      <c r="H14" s="19">
        <v>0.0615</v>
      </c>
      <c r="I14" s="19">
        <v>0.2672</v>
      </c>
      <c r="J14" s="19">
        <v>0.2975</v>
      </c>
      <c r="K14" s="19">
        <v>0.4716</v>
      </c>
    </row>
    <row r="15" spans="1:11" ht="12" customHeight="1">
      <c r="A15" s="2" t="str">
        <f>"Jun "&amp;RIGHT(A6,4)</f>
        <v>Jun 2011</v>
      </c>
      <c r="B15" s="11">
        <v>52256595</v>
      </c>
      <c r="C15" s="11">
        <v>59832449</v>
      </c>
      <c r="D15" s="11">
        <v>6995043</v>
      </c>
      <c r="E15" s="11">
        <v>30953023</v>
      </c>
      <c r="F15" s="11">
        <v>97780515</v>
      </c>
      <c r="G15" s="19">
        <v>0.6119</v>
      </c>
      <c r="H15" s="19">
        <v>0.0715</v>
      </c>
      <c r="I15" s="19">
        <v>0.3166</v>
      </c>
      <c r="J15" s="19">
        <v>0.3483</v>
      </c>
      <c r="K15" s="19">
        <v>0.3988</v>
      </c>
    </row>
    <row r="16" spans="1:11" ht="12" customHeight="1">
      <c r="A16" s="2" t="str">
        <f>"Jul "&amp;RIGHT(A6,4)</f>
        <v>Jul 2011</v>
      </c>
      <c r="B16" s="11">
        <v>46361365</v>
      </c>
      <c r="C16" s="11">
        <v>48111960</v>
      </c>
      <c r="D16" s="11">
        <v>5965366</v>
      </c>
      <c r="E16" s="11">
        <v>26526841</v>
      </c>
      <c r="F16" s="11">
        <v>80604167</v>
      </c>
      <c r="G16" s="19">
        <v>0.5969</v>
      </c>
      <c r="H16" s="19">
        <v>0.074</v>
      </c>
      <c r="I16" s="19">
        <v>0.3291</v>
      </c>
      <c r="J16" s="19">
        <v>0.3651</v>
      </c>
      <c r="K16" s="19">
        <v>0.3789</v>
      </c>
    </row>
    <row r="17" spans="1:11" ht="12" customHeight="1">
      <c r="A17" s="2" t="str">
        <f>"Aug "&amp;RIGHT(A6,4)</f>
        <v>Aug 2011</v>
      </c>
      <c r="B17" s="11">
        <v>52881909</v>
      </c>
      <c r="C17" s="11">
        <v>59804150</v>
      </c>
      <c r="D17" s="11">
        <v>6801649</v>
      </c>
      <c r="E17" s="11">
        <v>30812415</v>
      </c>
      <c r="F17" s="11">
        <v>97418214</v>
      </c>
      <c r="G17" s="19">
        <v>0.6139</v>
      </c>
      <c r="H17" s="19">
        <v>0.0698</v>
      </c>
      <c r="I17" s="19">
        <v>0.3163</v>
      </c>
      <c r="J17" s="19">
        <v>0.3518</v>
      </c>
      <c r="K17" s="19">
        <v>0.3979</v>
      </c>
    </row>
    <row r="18" spans="1:11" ht="12" customHeight="1">
      <c r="A18" s="2" t="str">
        <f>"Sep "&amp;RIGHT(A6,4)</f>
        <v>Sep 2011</v>
      </c>
      <c r="B18" s="11">
        <v>46775689</v>
      </c>
      <c r="C18" s="11">
        <v>76003191</v>
      </c>
      <c r="D18" s="11">
        <v>6433047</v>
      </c>
      <c r="E18" s="11">
        <v>29014750</v>
      </c>
      <c r="F18" s="11">
        <v>111450988</v>
      </c>
      <c r="G18" s="19">
        <v>0.6819</v>
      </c>
      <c r="H18" s="19">
        <v>0.0577</v>
      </c>
      <c r="I18" s="19">
        <v>0.2603</v>
      </c>
      <c r="J18" s="19">
        <v>0.2956</v>
      </c>
      <c r="K18" s="19">
        <v>0.4803</v>
      </c>
    </row>
    <row r="19" spans="1:11" ht="12" customHeight="1">
      <c r="A19" s="12" t="s">
        <v>57</v>
      </c>
      <c r="B19" s="13">
        <v>583126540</v>
      </c>
      <c r="C19" s="13">
        <v>848483007</v>
      </c>
      <c r="D19" s="13">
        <v>79716184</v>
      </c>
      <c r="E19" s="13">
        <v>348123297</v>
      </c>
      <c r="F19" s="13">
        <v>1276322488</v>
      </c>
      <c r="G19" s="22">
        <v>0.6648</v>
      </c>
      <c r="H19" s="22">
        <v>0.0625</v>
      </c>
      <c r="I19" s="22">
        <v>0.2728</v>
      </c>
      <c r="J19" s="22">
        <v>0.3136</v>
      </c>
      <c r="K19" s="22">
        <v>0.4563</v>
      </c>
    </row>
    <row r="20" spans="1:11" ht="12" customHeight="1">
      <c r="A20" s="14" t="s">
        <v>396</v>
      </c>
      <c r="B20" s="15">
        <v>536350851</v>
      </c>
      <c r="C20" s="15">
        <v>772479816</v>
      </c>
      <c r="D20" s="15">
        <v>73283137</v>
      </c>
      <c r="E20" s="15">
        <v>319108547</v>
      </c>
      <c r="F20" s="15">
        <v>1164871500</v>
      </c>
      <c r="G20" s="23">
        <v>0.6631</v>
      </c>
      <c r="H20" s="23">
        <v>0.0629</v>
      </c>
      <c r="I20" s="23">
        <v>0.2739</v>
      </c>
      <c r="J20" s="23">
        <v>0.3153</v>
      </c>
      <c r="K20" s="23">
        <v>0.4541</v>
      </c>
    </row>
    <row r="21" ht="12" customHeight="1">
      <c r="A21" s="3" t="str">
        <f>"FY "&amp;RIGHT(A6,4)+1</f>
        <v>FY 2012</v>
      </c>
    </row>
    <row r="22" spans="1:11" ht="12" customHeight="1">
      <c r="A22" s="2" t="str">
        <f>"Oct "&amp;RIGHT(A6,4)</f>
        <v>Oct 2011</v>
      </c>
      <c r="B22" s="11">
        <v>46787894</v>
      </c>
      <c r="C22" s="11">
        <v>80289133</v>
      </c>
      <c r="D22" s="11">
        <v>6426657</v>
      </c>
      <c r="E22" s="11">
        <v>28836351</v>
      </c>
      <c r="F22" s="11">
        <v>115552141</v>
      </c>
      <c r="G22" s="19">
        <v>0.6948</v>
      </c>
      <c r="H22" s="19">
        <v>0.0556</v>
      </c>
      <c r="I22" s="19">
        <v>0.2496</v>
      </c>
      <c r="J22" s="19">
        <v>0.2882</v>
      </c>
      <c r="K22" s="19">
        <v>0.4946</v>
      </c>
    </row>
    <row r="23" spans="1:11" ht="12" customHeight="1">
      <c r="A23" s="2" t="str">
        <f>"Nov "&amp;RIGHT(A6,4)</f>
        <v>Nov 2011</v>
      </c>
      <c r="B23" s="11">
        <v>45452434</v>
      </c>
      <c r="C23" s="11">
        <v>76536256</v>
      </c>
      <c r="D23" s="11">
        <v>6182181</v>
      </c>
      <c r="E23" s="11">
        <v>27674580</v>
      </c>
      <c r="F23" s="11">
        <v>110393017</v>
      </c>
      <c r="G23" s="19">
        <v>0.6933</v>
      </c>
      <c r="H23" s="19">
        <v>0.056</v>
      </c>
      <c r="I23" s="19">
        <v>0.2507</v>
      </c>
      <c r="J23" s="19">
        <v>0.2917</v>
      </c>
      <c r="K23" s="19">
        <v>0.4911</v>
      </c>
    </row>
    <row r="24" spans="1:11" ht="12" customHeight="1">
      <c r="A24" s="2" t="str">
        <f>"Dec "&amp;RIGHT(A6,4)</f>
        <v>Dec 2011</v>
      </c>
      <c r="B24" s="11">
        <v>45340418</v>
      </c>
      <c r="C24" s="11">
        <v>66672082</v>
      </c>
      <c r="D24" s="11">
        <v>5788279</v>
      </c>
      <c r="E24" s="11">
        <v>25717854</v>
      </c>
      <c r="F24" s="11">
        <v>98178215</v>
      </c>
      <c r="G24" s="19">
        <v>0.6791</v>
      </c>
      <c r="H24" s="19">
        <v>0.059</v>
      </c>
      <c r="I24" s="19">
        <v>0.262</v>
      </c>
      <c r="J24" s="19">
        <v>0.3159</v>
      </c>
      <c r="K24" s="19">
        <v>0.4646</v>
      </c>
    </row>
    <row r="25" spans="1:11" ht="12" customHeight="1">
      <c r="A25" s="2" t="str">
        <f>"Jan "&amp;RIGHT(A6,4)+1</f>
        <v>Jan 2012</v>
      </c>
      <c r="B25" s="11">
        <v>47023535</v>
      </c>
      <c r="C25" s="11">
        <v>78665212</v>
      </c>
      <c r="D25" s="11">
        <v>6418728</v>
      </c>
      <c r="E25" s="11">
        <v>29000891</v>
      </c>
      <c r="F25" s="11">
        <v>114084831</v>
      </c>
      <c r="G25" s="19">
        <v>0.6895</v>
      </c>
      <c r="H25" s="19">
        <v>0.0563</v>
      </c>
      <c r="I25" s="19">
        <v>0.2542</v>
      </c>
      <c r="J25" s="19">
        <v>0.2919</v>
      </c>
      <c r="K25" s="19">
        <v>0.4883</v>
      </c>
    </row>
    <row r="26" spans="1:11" ht="12" customHeight="1">
      <c r="A26" s="2" t="str">
        <f>"Feb "&amp;RIGHT(A6,4)+1</f>
        <v>Feb 2012</v>
      </c>
      <c r="B26" s="11">
        <v>46612940</v>
      </c>
      <c r="C26" s="11">
        <v>80973630</v>
      </c>
      <c r="D26" s="11">
        <v>6641537</v>
      </c>
      <c r="E26" s="11">
        <v>29827440</v>
      </c>
      <c r="F26" s="11">
        <v>117442607</v>
      </c>
      <c r="G26" s="19">
        <v>0.6895</v>
      </c>
      <c r="H26" s="19">
        <v>0.0566</v>
      </c>
      <c r="I26" s="19">
        <v>0.254</v>
      </c>
      <c r="J26" s="19">
        <v>0.2841</v>
      </c>
      <c r="K26" s="19">
        <v>0.4936</v>
      </c>
    </row>
    <row r="27" spans="1:11" ht="12" customHeight="1">
      <c r="A27" s="2" t="str">
        <f>"Mar "&amp;RIGHT(A6,4)+1</f>
        <v>Mar 2012</v>
      </c>
      <c r="B27" s="11">
        <v>49887044</v>
      </c>
      <c r="C27" s="11">
        <v>86411157</v>
      </c>
      <c r="D27" s="11">
        <v>7143924</v>
      </c>
      <c r="E27" s="11">
        <v>32082340</v>
      </c>
      <c r="F27" s="11">
        <v>125637421</v>
      </c>
      <c r="G27" s="19">
        <v>0.6878</v>
      </c>
      <c r="H27" s="19">
        <v>0.0569</v>
      </c>
      <c r="I27" s="19">
        <v>0.2554</v>
      </c>
      <c r="J27" s="19">
        <v>0.2842</v>
      </c>
      <c r="K27" s="19">
        <v>0.4923</v>
      </c>
    </row>
    <row r="28" spans="1:11" ht="12" customHeight="1">
      <c r="A28" s="2" t="str">
        <f>"Apr "&amp;RIGHT(A6,4)+1</f>
        <v>Apr 2012</v>
      </c>
      <c r="B28" s="11">
        <v>47522740</v>
      </c>
      <c r="C28" s="11">
        <v>79722497</v>
      </c>
      <c r="D28" s="11">
        <v>6764563</v>
      </c>
      <c r="E28" s="11">
        <v>30512687</v>
      </c>
      <c r="F28" s="11">
        <v>116999747</v>
      </c>
      <c r="G28" s="19">
        <v>0.6814</v>
      </c>
      <c r="H28" s="19">
        <v>0.0578</v>
      </c>
      <c r="I28" s="19">
        <v>0.2608</v>
      </c>
      <c r="J28" s="19">
        <v>0.2889</v>
      </c>
      <c r="K28" s="19">
        <v>0.4846</v>
      </c>
    </row>
    <row r="29" spans="1:11" ht="12" customHeight="1">
      <c r="A29" s="2" t="str">
        <f>"May "&amp;RIGHT(A6,4)+1</f>
        <v>May 2012</v>
      </c>
      <c r="B29" s="11">
        <v>51033625</v>
      </c>
      <c r="C29" s="11">
        <v>82804162</v>
      </c>
      <c r="D29" s="11">
        <v>7328987</v>
      </c>
      <c r="E29" s="11">
        <v>33044227</v>
      </c>
      <c r="F29" s="11">
        <v>123177376</v>
      </c>
      <c r="G29" s="19">
        <v>0.6722</v>
      </c>
      <c r="H29" s="19">
        <v>0.0595</v>
      </c>
      <c r="I29" s="19">
        <v>0.2683</v>
      </c>
      <c r="J29" s="19">
        <v>0.2929</v>
      </c>
      <c r="K29" s="19">
        <v>0.4753</v>
      </c>
    </row>
    <row r="30" spans="1:11" ht="12" customHeight="1">
      <c r="A30" s="2" t="str">
        <f>"Jun "&amp;RIGHT(A6,4)+1</f>
        <v>Jun 2012</v>
      </c>
      <c r="B30" s="11">
        <v>48946652</v>
      </c>
      <c r="C30" s="11">
        <v>56412890</v>
      </c>
      <c r="D30" s="11">
        <v>6392308</v>
      </c>
      <c r="E30" s="11">
        <v>29603316</v>
      </c>
      <c r="F30" s="11">
        <v>92408514</v>
      </c>
      <c r="G30" s="19">
        <v>0.6105</v>
      </c>
      <c r="H30" s="19">
        <v>0.0692</v>
      </c>
      <c r="I30" s="19">
        <v>0.3204</v>
      </c>
      <c r="J30" s="19">
        <v>0.3463</v>
      </c>
      <c r="K30" s="19">
        <v>0.3991</v>
      </c>
    </row>
    <row r="31" spans="1:11" ht="12" customHeight="1">
      <c r="A31" s="2" t="str">
        <f>"Jul "&amp;RIGHT(A6,4)+1</f>
        <v>Jul 2012</v>
      </c>
      <c r="B31" s="11">
        <v>46559364</v>
      </c>
      <c r="C31" s="11">
        <v>53076380</v>
      </c>
      <c r="D31" s="11">
        <v>6173576</v>
      </c>
      <c r="E31" s="11">
        <v>28142259</v>
      </c>
      <c r="F31" s="11">
        <v>87392215</v>
      </c>
      <c r="G31" s="19">
        <v>0.6073</v>
      </c>
      <c r="H31" s="19">
        <v>0.0706</v>
      </c>
      <c r="I31" s="19">
        <v>0.322</v>
      </c>
      <c r="J31" s="19">
        <v>0.3476</v>
      </c>
      <c r="K31" s="19">
        <v>0.3962</v>
      </c>
    </row>
    <row r="32" spans="1:11" ht="12" customHeight="1">
      <c r="A32" s="2" t="str">
        <f>"Aug "&amp;RIGHT(A6,4)+1</f>
        <v>Aug 2012</v>
      </c>
      <c r="B32" s="11">
        <v>51522530</v>
      </c>
      <c r="C32" s="11">
        <v>63129721</v>
      </c>
      <c r="D32" s="11">
        <v>6804470</v>
      </c>
      <c r="E32" s="11">
        <v>30868191</v>
      </c>
      <c r="F32" s="11">
        <v>100802382</v>
      </c>
      <c r="G32" s="19">
        <v>0.6263</v>
      </c>
      <c r="H32" s="19">
        <v>0.0675</v>
      </c>
      <c r="I32" s="19">
        <v>0.3062</v>
      </c>
      <c r="J32" s="19">
        <v>0.3382</v>
      </c>
      <c r="K32" s="19">
        <v>0.4144</v>
      </c>
    </row>
    <row r="33" spans="1:11" ht="12" customHeight="1">
      <c r="A33" s="2" t="str">
        <f>"Sep "&amp;RIGHT(A6,4)+1</f>
        <v>Sep 2012</v>
      </c>
      <c r="B33" s="11" t="s">
        <v>395</v>
      </c>
      <c r="C33" s="11" t="s">
        <v>395</v>
      </c>
      <c r="D33" s="11" t="s">
        <v>395</v>
      </c>
      <c r="E33" s="11" t="s">
        <v>395</v>
      </c>
      <c r="F33" s="11" t="s">
        <v>395</v>
      </c>
      <c r="G33" s="19" t="s">
        <v>395</v>
      </c>
      <c r="H33" s="19" t="s">
        <v>395</v>
      </c>
      <c r="I33" s="19" t="s">
        <v>395</v>
      </c>
      <c r="J33" s="19" t="s">
        <v>395</v>
      </c>
      <c r="K33" s="19" t="s">
        <v>395</v>
      </c>
    </row>
    <row r="34" spans="1:11" ht="12" customHeight="1">
      <c r="A34" s="12" t="s">
        <v>57</v>
      </c>
      <c r="B34" s="13">
        <v>526689176</v>
      </c>
      <c r="C34" s="13">
        <v>804693120</v>
      </c>
      <c r="D34" s="13">
        <v>72065210</v>
      </c>
      <c r="E34" s="13">
        <v>325310136</v>
      </c>
      <c r="F34" s="13">
        <v>1202068466</v>
      </c>
      <c r="G34" s="22">
        <v>0.6694</v>
      </c>
      <c r="H34" s="22">
        <v>0.06</v>
      </c>
      <c r="I34" s="22">
        <v>0.2706</v>
      </c>
      <c r="J34" s="22">
        <v>0.3047</v>
      </c>
      <c r="K34" s="22">
        <v>0.4655</v>
      </c>
    </row>
    <row r="35" spans="1:11" ht="12" customHeight="1">
      <c r="A35" s="14" t="str">
        <f>"Total "&amp;MID(A20,7,LEN(A20)-13)&amp;" Months"</f>
        <v>Total 11 Months</v>
      </c>
      <c r="B35" s="15">
        <v>526689176</v>
      </c>
      <c r="C35" s="15">
        <v>804693120</v>
      </c>
      <c r="D35" s="15">
        <v>72065210</v>
      </c>
      <c r="E35" s="15">
        <v>325310136</v>
      </c>
      <c r="F35" s="15">
        <v>1202068466</v>
      </c>
      <c r="G35" s="23">
        <v>0.6694</v>
      </c>
      <c r="H35" s="23">
        <v>0.06</v>
      </c>
      <c r="I35" s="23">
        <v>0.2706</v>
      </c>
      <c r="J35" s="23">
        <v>0.3047</v>
      </c>
      <c r="K35" s="23">
        <v>0.4655</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F5"/>
    <mergeCell ref="G5:K5"/>
    <mergeCell ref="A1:J1"/>
    <mergeCell ref="A2:J2"/>
    <mergeCell ref="A3:A4"/>
    <mergeCell ref="B3:B4"/>
    <mergeCell ref="C3:F3"/>
    <mergeCell ref="G3:I3"/>
    <mergeCell ref="J3:K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38"/>
  <sheetViews>
    <sheetView showGridLines="0" zoomScalePageLayoutView="0" workbookViewId="0" topLeftCell="A1">
      <selection activeCell="A1" sqref="A1:G1"/>
    </sheetView>
  </sheetViews>
  <sheetFormatPr defaultColWidth="9.140625" defaultRowHeight="12.75"/>
  <cols>
    <col min="1" max="1" width="12.8515625" style="0" customWidth="1"/>
    <col min="2" max="8" width="11.421875" style="0" customWidth="1"/>
  </cols>
  <sheetData>
    <row r="1" spans="1:8" ht="12" customHeight="1">
      <c r="A1" s="42" t="s">
        <v>393</v>
      </c>
      <c r="B1" s="42"/>
      <c r="C1" s="42"/>
      <c r="D1" s="42"/>
      <c r="E1" s="42"/>
      <c r="F1" s="42"/>
      <c r="G1" s="42"/>
      <c r="H1" s="63">
        <v>41222</v>
      </c>
    </row>
    <row r="2" spans="1:8" ht="12" customHeight="1">
      <c r="A2" s="44" t="s">
        <v>124</v>
      </c>
      <c r="B2" s="44"/>
      <c r="C2" s="44"/>
      <c r="D2" s="44"/>
      <c r="E2" s="44"/>
      <c r="F2" s="44"/>
      <c r="G2" s="44"/>
      <c r="H2" s="1"/>
    </row>
    <row r="3" spans="1:8" ht="24" customHeight="1">
      <c r="A3" s="46" t="s">
        <v>52</v>
      </c>
      <c r="B3" s="48" t="s">
        <v>233</v>
      </c>
      <c r="C3" s="49"/>
      <c r="D3" s="38" t="s">
        <v>234</v>
      </c>
      <c r="E3" s="38" t="s">
        <v>342</v>
      </c>
      <c r="F3" s="38" t="s">
        <v>235</v>
      </c>
      <c r="G3" s="38" t="s">
        <v>236</v>
      </c>
      <c r="H3" s="40" t="s">
        <v>60</v>
      </c>
    </row>
    <row r="4" spans="1:8" ht="24" customHeight="1">
      <c r="A4" s="47"/>
      <c r="B4" s="10" t="s">
        <v>122</v>
      </c>
      <c r="C4" s="10" t="s">
        <v>123</v>
      </c>
      <c r="D4" s="39"/>
      <c r="E4" s="39"/>
      <c r="F4" s="39"/>
      <c r="G4" s="39"/>
      <c r="H4" s="41"/>
    </row>
    <row r="5" spans="1:8" ht="12" customHeight="1">
      <c r="A5" s="1"/>
      <c r="B5" s="33" t="str">
        <f>REPT("-",78)&amp;" Dollars "&amp;REPT("-",78)</f>
        <v>------------------------------------------------------------------------------ Dollars ------------------------------------------------------------------------------</v>
      </c>
      <c r="C5" s="33"/>
      <c r="D5" s="33"/>
      <c r="E5" s="33"/>
      <c r="F5" s="33"/>
      <c r="G5" s="33"/>
      <c r="H5" s="33"/>
    </row>
    <row r="6" ht="12" customHeight="1">
      <c r="A6" s="3" t="s">
        <v>394</v>
      </c>
    </row>
    <row r="7" spans="1:8" ht="12" customHeight="1">
      <c r="A7" s="2" t="str">
        <f>"Oct "&amp;RIGHT(A6,4)-1</f>
        <v>Oct 2010</v>
      </c>
      <c r="B7" s="11">
        <v>61431263.85</v>
      </c>
      <c r="C7" s="11">
        <v>144566814.42</v>
      </c>
      <c r="D7" s="11">
        <v>205998078.27</v>
      </c>
      <c r="E7" s="11">
        <v>132024</v>
      </c>
      <c r="F7" s="11" t="s">
        <v>395</v>
      </c>
      <c r="G7" s="11" t="s">
        <v>395</v>
      </c>
      <c r="H7" s="11">
        <v>206130102.27</v>
      </c>
    </row>
    <row r="8" spans="1:8" ht="12" customHeight="1">
      <c r="A8" s="2" t="str">
        <f>"Nov "&amp;RIGHT(A6,4)-1</f>
        <v>Nov 2010</v>
      </c>
      <c r="B8" s="11">
        <v>59404141.75</v>
      </c>
      <c r="C8" s="11">
        <v>136831080.29</v>
      </c>
      <c r="D8" s="11">
        <v>196235222.04</v>
      </c>
      <c r="E8" s="11">
        <v>827605</v>
      </c>
      <c r="F8" s="11" t="s">
        <v>395</v>
      </c>
      <c r="G8" s="11" t="s">
        <v>395</v>
      </c>
      <c r="H8" s="11">
        <v>197062827.04</v>
      </c>
    </row>
    <row r="9" spans="1:8" ht="12" customHeight="1">
      <c r="A9" s="2" t="str">
        <f>"Dec "&amp;RIGHT(A6,4)-1</f>
        <v>Dec 2010</v>
      </c>
      <c r="B9" s="11">
        <v>61304611.25</v>
      </c>
      <c r="C9" s="11">
        <v>120185591.99</v>
      </c>
      <c r="D9" s="11">
        <v>181490203.24</v>
      </c>
      <c r="E9" s="11">
        <v>19160699</v>
      </c>
      <c r="F9" s="11">
        <v>34629007</v>
      </c>
      <c r="G9" s="11">
        <v>8853250</v>
      </c>
      <c r="H9" s="11">
        <v>244133159.24</v>
      </c>
    </row>
    <row r="10" spans="1:8" ht="12" customHeight="1">
      <c r="A10" s="2" t="str">
        <f>"Jan "&amp;RIGHT(A6,4)</f>
        <v>Jan 2011</v>
      </c>
      <c r="B10" s="11">
        <v>59671621.21</v>
      </c>
      <c r="C10" s="11">
        <v>131882540.14</v>
      </c>
      <c r="D10" s="11">
        <v>191554161.35</v>
      </c>
      <c r="E10" s="11">
        <v>106124</v>
      </c>
      <c r="F10" s="11" t="s">
        <v>395</v>
      </c>
      <c r="G10" s="11" t="s">
        <v>395</v>
      </c>
      <c r="H10" s="11">
        <v>191660285.35</v>
      </c>
    </row>
    <row r="11" spans="1:8" ht="12" customHeight="1">
      <c r="A11" s="2" t="str">
        <f>"Feb "&amp;RIGHT(A6,4)</f>
        <v>Feb 2011</v>
      </c>
      <c r="B11" s="11">
        <v>57329813.93</v>
      </c>
      <c r="C11" s="11">
        <v>131182910.47</v>
      </c>
      <c r="D11" s="11">
        <v>188512724.4</v>
      </c>
      <c r="E11" s="11">
        <v>25978</v>
      </c>
      <c r="F11" s="11" t="s">
        <v>395</v>
      </c>
      <c r="G11" s="11" t="s">
        <v>395</v>
      </c>
      <c r="H11" s="11">
        <v>188538702.4</v>
      </c>
    </row>
    <row r="12" spans="1:8" ht="12" customHeight="1">
      <c r="A12" s="2" t="str">
        <f>"Mar "&amp;RIGHT(A6,4)</f>
        <v>Mar 2011</v>
      </c>
      <c r="B12" s="11">
        <v>68166677.6</v>
      </c>
      <c r="C12" s="11">
        <v>163861982.03</v>
      </c>
      <c r="D12" s="11">
        <v>232028659.63</v>
      </c>
      <c r="E12" s="11">
        <v>30600139</v>
      </c>
      <c r="F12" s="11">
        <v>30782928</v>
      </c>
      <c r="G12" s="11">
        <v>7827673</v>
      </c>
      <c r="H12" s="11">
        <v>301239399.63</v>
      </c>
    </row>
    <row r="13" spans="1:8" ht="12" customHeight="1">
      <c r="A13" s="2" t="str">
        <f>"Apr "&amp;RIGHT(A6,4)</f>
        <v>Apr 2011</v>
      </c>
      <c r="B13" s="11">
        <v>62648021.1</v>
      </c>
      <c r="C13" s="11">
        <v>143766088.26</v>
      </c>
      <c r="D13" s="11">
        <v>206414109.36</v>
      </c>
      <c r="E13" s="11">
        <v>121561</v>
      </c>
      <c r="F13" s="11" t="s">
        <v>395</v>
      </c>
      <c r="G13" s="11" t="s">
        <v>395</v>
      </c>
      <c r="H13" s="11">
        <v>206535670.36</v>
      </c>
    </row>
    <row r="14" spans="1:8" ht="12" customHeight="1">
      <c r="A14" s="2" t="str">
        <f>"May "&amp;RIGHT(A6,4)</f>
        <v>May 2011</v>
      </c>
      <c r="B14" s="11">
        <v>64169556.11</v>
      </c>
      <c r="C14" s="11">
        <v>146925790.12</v>
      </c>
      <c r="D14" s="11">
        <v>211095346.23</v>
      </c>
      <c r="E14" s="11">
        <v>0</v>
      </c>
      <c r="F14" s="11" t="s">
        <v>395</v>
      </c>
      <c r="G14" s="11" t="s">
        <v>395</v>
      </c>
      <c r="H14" s="11">
        <v>211095346.23</v>
      </c>
    </row>
    <row r="15" spans="1:8" ht="12" customHeight="1">
      <c r="A15" s="2" t="str">
        <f>"Jun "&amp;RIGHT(A6,4)</f>
        <v>Jun 2011</v>
      </c>
      <c r="B15" s="11">
        <v>69585897.99</v>
      </c>
      <c r="C15" s="11">
        <v>116159755.28</v>
      </c>
      <c r="D15" s="11">
        <v>185745653.27</v>
      </c>
      <c r="E15" s="11">
        <v>24114019</v>
      </c>
      <c r="F15" s="11">
        <v>29537020</v>
      </c>
      <c r="G15" s="11">
        <v>6676561</v>
      </c>
      <c r="H15" s="11">
        <v>246073253.27</v>
      </c>
    </row>
    <row r="16" spans="1:8" ht="12" customHeight="1">
      <c r="A16" s="2" t="str">
        <f>"Jul "&amp;RIGHT(A6,4)</f>
        <v>Jul 2011</v>
      </c>
      <c r="B16" s="11">
        <v>65647047.18</v>
      </c>
      <c r="C16" s="11">
        <v>96471017</v>
      </c>
      <c r="D16" s="11">
        <v>162118064.18</v>
      </c>
      <c r="E16" s="11">
        <v>76461.01</v>
      </c>
      <c r="F16" s="11" t="s">
        <v>395</v>
      </c>
      <c r="G16" s="11" t="s">
        <v>395</v>
      </c>
      <c r="H16" s="11">
        <v>162194525.19</v>
      </c>
    </row>
    <row r="17" spans="1:8" ht="12" customHeight="1">
      <c r="A17" s="2" t="str">
        <f>"Aug "&amp;RIGHT(A6,4)</f>
        <v>Aug 2011</v>
      </c>
      <c r="B17" s="11">
        <v>73328161.22</v>
      </c>
      <c r="C17" s="11">
        <v>116155911.64</v>
      </c>
      <c r="D17" s="11">
        <v>189484072.86</v>
      </c>
      <c r="E17" s="11">
        <v>77605.92</v>
      </c>
      <c r="F17" s="11" t="s">
        <v>395</v>
      </c>
      <c r="G17" s="11" t="s">
        <v>395</v>
      </c>
      <c r="H17" s="11">
        <v>189561678.78</v>
      </c>
    </row>
    <row r="18" spans="1:8" ht="12" customHeight="1">
      <c r="A18" s="2" t="str">
        <f>"Sep "&amp;RIGHT(A6,4)</f>
        <v>Sep 2011</v>
      </c>
      <c r="B18" s="11">
        <v>62548427.36</v>
      </c>
      <c r="C18" s="11">
        <v>141661932.96</v>
      </c>
      <c r="D18" s="11">
        <v>204210360.32</v>
      </c>
      <c r="E18" s="11">
        <v>26786082.88</v>
      </c>
      <c r="F18" s="11">
        <v>26312195</v>
      </c>
      <c r="G18" s="11">
        <v>5097921</v>
      </c>
      <c r="H18" s="11">
        <v>262406559.2</v>
      </c>
    </row>
    <row r="19" spans="1:8" ht="12" customHeight="1">
      <c r="A19" s="12" t="s">
        <v>57</v>
      </c>
      <c r="B19" s="13">
        <v>765235240.55</v>
      </c>
      <c r="C19" s="13">
        <v>1589651414.6</v>
      </c>
      <c r="D19" s="13">
        <v>2354886655.15</v>
      </c>
      <c r="E19" s="13">
        <v>102028298.81</v>
      </c>
      <c r="F19" s="13">
        <v>121261150</v>
      </c>
      <c r="G19" s="13">
        <v>28455405</v>
      </c>
      <c r="H19" s="13">
        <v>2606631508.96</v>
      </c>
    </row>
    <row r="20" spans="1:8" ht="12" customHeight="1">
      <c r="A20" s="14" t="s">
        <v>396</v>
      </c>
      <c r="B20" s="15">
        <v>702686813.19</v>
      </c>
      <c r="C20" s="15">
        <v>1447989481.64</v>
      </c>
      <c r="D20" s="15">
        <v>2150676294.83</v>
      </c>
      <c r="E20" s="15">
        <v>75242215.93</v>
      </c>
      <c r="F20" s="15">
        <v>94948955</v>
      </c>
      <c r="G20" s="15">
        <v>23357484</v>
      </c>
      <c r="H20" s="15">
        <v>2344224949.76</v>
      </c>
    </row>
    <row r="21" ht="12" customHeight="1">
      <c r="A21" s="3" t="str">
        <f>"FY "&amp;RIGHT(A6,4)+1</f>
        <v>FY 2012</v>
      </c>
    </row>
    <row r="22" spans="1:8" ht="12" customHeight="1">
      <c r="A22" s="2" t="str">
        <f>"Oct "&amp;RIGHT(A6,4)</f>
        <v>Oct 2011</v>
      </c>
      <c r="B22" s="11">
        <v>62674116.25</v>
      </c>
      <c r="C22" s="11">
        <v>150727612.45</v>
      </c>
      <c r="D22" s="11">
        <v>213401728.7</v>
      </c>
      <c r="E22" s="11">
        <v>169661.63</v>
      </c>
      <c r="F22" s="11" t="s">
        <v>395</v>
      </c>
      <c r="G22" s="11" t="s">
        <v>395</v>
      </c>
      <c r="H22" s="11">
        <v>213571390.33</v>
      </c>
    </row>
    <row r="23" spans="1:8" ht="12" customHeight="1">
      <c r="A23" s="2" t="str">
        <f>"Nov "&amp;RIGHT(A6,4)</f>
        <v>Nov 2011</v>
      </c>
      <c r="B23" s="11">
        <v>61104089.22</v>
      </c>
      <c r="C23" s="11">
        <v>144533547.26</v>
      </c>
      <c r="D23" s="11">
        <v>205637636.48</v>
      </c>
      <c r="E23" s="11">
        <v>134542.81</v>
      </c>
      <c r="F23" s="11" t="s">
        <v>395</v>
      </c>
      <c r="G23" s="11" t="s">
        <v>395</v>
      </c>
      <c r="H23" s="11">
        <v>205772179.29</v>
      </c>
    </row>
    <row r="24" spans="1:8" ht="12" customHeight="1">
      <c r="A24" s="2" t="str">
        <f>"Dec "&amp;RIGHT(A6,4)</f>
        <v>Dec 2011</v>
      </c>
      <c r="B24" s="11">
        <v>61888388.45</v>
      </c>
      <c r="C24" s="11">
        <v>127284958.69</v>
      </c>
      <c r="D24" s="11">
        <v>189173347.14</v>
      </c>
      <c r="E24" s="11">
        <v>19725559.31</v>
      </c>
      <c r="F24" s="11">
        <v>29170350</v>
      </c>
      <c r="G24" s="11">
        <v>6602453</v>
      </c>
      <c r="H24" s="11">
        <v>244671709.45</v>
      </c>
    </row>
    <row r="25" spans="1:8" ht="12" customHeight="1">
      <c r="A25" s="2" t="str">
        <f>"Jan "&amp;RIGHT(A6,4)+1</f>
        <v>Jan 2012</v>
      </c>
      <c r="B25" s="11">
        <v>63143563.06</v>
      </c>
      <c r="C25" s="11">
        <v>148916828.99</v>
      </c>
      <c r="D25" s="11">
        <v>212060392.05</v>
      </c>
      <c r="E25" s="11">
        <v>20045.09</v>
      </c>
      <c r="F25" s="11" t="s">
        <v>395</v>
      </c>
      <c r="G25" s="11" t="s">
        <v>395</v>
      </c>
      <c r="H25" s="11">
        <v>212080437.14</v>
      </c>
    </row>
    <row r="26" spans="1:8" ht="12" customHeight="1">
      <c r="A26" s="2" t="str">
        <f>"Feb "&amp;RIGHT(A6,4)+1</f>
        <v>Feb 2012</v>
      </c>
      <c r="B26" s="11">
        <v>62817469.03</v>
      </c>
      <c r="C26" s="11">
        <v>152703011.41</v>
      </c>
      <c r="D26" s="11">
        <v>215520480.44</v>
      </c>
      <c r="E26" s="11">
        <v>150360.35</v>
      </c>
      <c r="F26" s="11" t="s">
        <v>395</v>
      </c>
      <c r="G26" s="11" t="s">
        <v>395</v>
      </c>
      <c r="H26" s="11">
        <v>215670840.79</v>
      </c>
    </row>
    <row r="27" spans="1:8" ht="12" customHeight="1">
      <c r="A27" s="2" t="str">
        <f>"Mar "&amp;RIGHT(A6,4)+1</f>
        <v>Mar 2012</v>
      </c>
      <c r="B27" s="11">
        <v>67554323.48</v>
      </c>
      <c r="C27" s="11">
        <v>164149542.9</v>
      </c>
      <c r="D27" s="11">
        <v>231703866.38</v>
      </c>
      <c r="E27" s="11">
        <v>29427956.13</v>
      </c>
      <c r="F27" s="11">
        <v>30992994</v>
      </c>
      <c r="G27" s="11">
        <v>6721988</v>
      </c>
      <c r="H27" s="11">
        <v>298846804.51</v>
      </c>
    </row>
    <row r="28" spans="1:8" ht="12" customHeight="1">
      <c r="A28" s="2" t="str">
        <f>"Apr "&amp;RIGHT(A6,4)+1</f>
        <v>Apr 2012</v>
      </c>
      <c r="B28" s="11">
        <v>64639017.04</v>
      </c>
      <c r="C28" s="11">
        <v>151762530.06</v>
      </c>
      <c r="D28" s="11">
        <v>216401547.1</v>
      </c>
      <c r="E28" s="11">
        <v>274424.95</v>
      </c>
      <c r="F28" s="11" t="s">
        <v>395</v>
      </c>
      <c r="G28" s="11" t="s">
        <v>395</v>
      </c>
      <c r="H28" s="11">
        <v>216675972.05</v>
      </c>
    </row>
    <row r="29" spans="1:8" ht="12" customHeight="1">
      <c r="A29" s="2" t="str">
        <f>"May "&amp;RIGHT(A6,4)+1</f>
        <v>May 2012</v>
      </c>
      <c r="B29" s="11">
        <v>69121998.8</v>
      </c>
      <c r="C29" s="11">
        <v>157674720.76</v>
      </c>
      <c r="D29" s="11">
        <v>226796719.56</v>
      </c>
      <c r="E29" s="11">
        <v>150.96</v>
      </c>
      <c r="F29" s="11" t="s">
        <v>395</v>
      </c>
      <c r="G29" s="11" t="s">
        <v>395</v>
      </c>
      <c r="H29" s="11">
        <v>226796870.52</v>
      </c>
    </row>
    <row r="30" spans="1:8" ht="12" customHeight="1">
      <c r="A30" s="2" t="str">
        <f>"Jun "&amp;RIGHT(A6,4)+1</f>
        <v>Jun 2012</v>
      </c>
      <c r="B30" s="11">
        <v>68923606.12</v>
      </c>
      <c r="C30" s="11">
        <v>112155438.99</v>
      </c>
      <c r="D30" s="11">
        <v>181079045.11</v>
      </c>
      <c r="E30" s="11">
        <v>28873124</v>
      </c>
      <c r="F30" s="11">
        <v>29386907</v>
      </c>
      <c r="G30" s="11">
        <v>7647090</v>
      </c>
      <c r="H30" s="11">
        <v>246986166.11</v>
      </c>
    </row>
    <row r="31" spans="1:8" ht="12" customHeight="1">
      <c r="A31" s="2" t="str">
        <f>"Jul "&amp;RIGHT(A6,4)+1</f>
        <v>Jul 2012</v>
      </c>
      <c r="B31" s="11">
        <v>68110979.45</v>
      </c>
      <c r="C31" s="11">
        <v>109713999.6</v>
      </c>
      <c r="D31" s="11">
        <v>177824979.05</v>
      </c>
      <c r="E31" s="11">
        <v>127085.17</v>
      </c>
      <c r="F31" s="11" t="s">
        <v>395</v>
      </c>
      <c r="G31" s="11" t="s">
        <v>395</v>
      </c>
      <c r="H31" s="11">
        <v>177952064.22</v>
      </c>
    </row>
    <row r="32" spans="1:8" ht="12" customHeight="1">
      <c r="A32" s="2" t="str">
        <f>"Aug "&amp;RIGHT(A6,4)+1</f>
        <v>Aug 2012</v>
      </c>
      <c r="B32" s="11">
        <v>73720438.33</v>
      </c>
      <c r="C32" s="11">
        <v>126532977.39</v>
      </c>
      <c r="D32" s="11">
        <v>200253415.72</v>
      </c>
      <c r="E32" s="11">
        <v>32787.19</v>
      </c>
      <c r="F32" s="11" t="s">
        <v>395</v>
      </c>
      <c r="G32" s="11" t="s">
        <v>395</v>
      </c>
      <c r="H32" s="11">
        <v>200286202.91</v>
      </c>
    </row>
    <row r="33" spans="1:8" ht="12" customHeight="1">
      <c r="A33" s="2" t="str">
        <f>"Sep "&amp;RIGHT(A6,4)+1</f>
        <v>Sep 2012</v>
      </c>
      <c r="B33" s="11" t="s">
        <v>395</v>
      </c>
      <c r="C33" s="11" t="s">
        <v>395</v>
      </c>
      <c r="D33" s="11" t="s">
        <v>395</v>
      </c>
      <c r="E33" s="11" t="s">
        <v>395</v>
      </c>
      <c r="F33" s="11" t="s">
        <v>395</v>
      </c>
      <c r="G33" s="11" t="s">
        <v>395</v>
      </c>
      <c r="H33" s="11" t="s">
        <v>395</v>
      </c>
    </row>
    <row r="34" spans="1:8" ht="12" customHeight="1">
      <c r="A34" s="12" t="s">
        <v>57</v>
      </c>
      <c r="B34" s="13">
        <v>723697989.23</v>
      </c>
      <c r="C34" s="13">
        <v>1546155168.5</v>
      </c>
      <c r="D34" s="13">
        <v>2269853157.73</v>
      </c>
      <c r="E34" s="13">
        <v>78935697.59</v>
      </c>
      <c r="F34" s="13">
        <v>89550251</v>
      </c>
      <c r="G34" s="13">
        <v>20971531</v>
      </c>
      <c r="H34" s="13">
        <v>2459310637.32</v>
      </c>
    </row>
    <row r="35" spans="1:8" ht="12" customHeight="1">
      <c r="A35" s="14" t="str">
        <f>"Total "&amp;MID(A20,7,LEN(A20)-13)&amp;" Months"</f>
        <v>Total 11 Months</v>
      </c>
      <c r="B35" s="15">
        <v>723697989.23</v>
      </c>
      <c r="C35" s="15">
        <v>1546155168.5</v>
      </c>
      <c r="D35" s="15">
        <v>2269853157.73</v>
      </c>
      <c r="E35" s="15">
        <v>78935697.59</v>
      </c>
      <c r="F35" s="15">
        <v>89550251</v>
      </c>
      <c r="G35" s="15">
        <v>20971531</v>
      </c>
      <c r="H35" s="15">
        <v>2459310637.32</v>
      </c>
    </row>
    <row r="36" spans="1:8" ht="12" customHeight="1">
      <c r="A36" s="33"/>
      <c r="B36" s="33"/>
      <c r="C36" s="33"/>
      <c r="D36" s="33"/>
      <c r="E36" s="33"/>
      <c r="F36" s="33"/>
      <c r="G36" s="33"/>
      <c r="H36" s="33"/>
    </row>
    <row r="37" spans="1:8" ht="69.75" customHeight="1">
      <c r="A37" s="53" t="s">
        <v>377</v>
      </c>
      <c r="B37" s="53"/>
      <c r="C37" s="53"/>
      <c r="D37" s="53"/>
      <c r="E37" s="53"/>
      <c r="F37" s="53"/>
      <c r="G37" s="53"/>
      <c r="H37" s="53"/>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H3:H4"/>
    <mergeCell ref="B5:H5"/>
    <mergeCell ref="A36:H36"/>
    <mergeCell ref="A37:H37"/>
    <mergeCell ref="A1:G1"/>
    <mergeCell ref="A2:G2"/>
    <mergeCell ref="A3:A4"/>
    <mergeCell ref="B3:C3"/>
    <mergeCell ref="D3:D4"/>
    <mergeCell ref="E3:E4"/>
    <mergeCell ref="F3:F4"/>
    <mergeCell ref="G3:G4"/>
  </mergeCells>
  <printOptions/>
  <pageMargins left="0.75" right="0.5" top="0.75" bottom="0.5" header="0.5" footer="0.25"/>
  <pageSetup fitToHeight="1" fitToWidth="1" horizontalDpi="600" verticalDpi="600" orientation="landscape" r:id="rId1"/>
  <headerFooter alignWithMargins="0">
    <oddHeader>&amp;L&amp;C&amp;R</oddHeader>
    <oddFooter>&amp;L&amp;C&amp;R</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44"/>
  <sheetViews>
    <sheetView showGridLines="0" zoomScalePageLayoutView="0" workbookViewId="0" topLeftCell="A1">
      <selection activeCell="B1" sqref="B1"/>
    </sheetView>
  </sheetViews>
  <sheetFormatPr defaultColWidth="9.140625" defaultRowHeight="12.75"/>
  <cols>
    <col min="1" max="1" width="13.57421875" style="0" customWidth="1"/>
    <col min="2" max="2" width="85.7109375" style="0" customWidth="1"/>
  </cols>
  <sheetData>
    <row r="1" spans="1:2" ht="12" customHeight="1">
      <c r="A1" s="3"/>
      <c r="B1" s="5" t="s">
        <v>12</v>
      </c>
    </row>
    <row r="2" spans="1:2" ht="12" customHeight="1">
      <c r="A2" s="6" t="s">
        <v>13</v>
      </c>
      <c r="B2" s="7" t="s">
        <v>14</v>
      </c>
    </row>
    <row r="3" spans="1:2" ht="12" customHeight="1">
      <c r="A3" s="3" t="s">
        <v>289</v>
      </c>
      <c r="B3" s="1" t="s">
        <v>15</v>
      </c>
    </row>
    <row r="4" spans="1:2" ht="12" customHeight="1">
      <c r="A4" s="3" t="s">
        <v>344</v>
      </c>
      <c r="B4" s="1" t="s">
        <v>345</v>
      </c>
    </row>
    <row r="5" spans="1:2" ht="12" customHeight="1">
      <c r="A5" s="3" t="s">
        <v>290</v>
      </c>
      <c r="B5" s="1" t="s">
        <v>16</v>
      </c>
    </row>
    <row r="6" spans="1:3" ht="12" customHeight="1">
      <c r="A6" s="3" t="s">
        <v>291</v>
      </c>
      <c r="B6" s="1" t="s">
        <v>17</v>
      </c>
      <c r="C6" t="s">
        <v>327</v>
      </c>
    </row>
    <row r="7" spans="1:3" ht="12" customHeight="1">
      <c r="A7" s="3" t="s">
        <v>292</v>
      </c>
      <c r="B7" s="1" t="s">
        <v>18</v>
      </c>
      <c r="C7" t="s">
        <v>328</v>
      </c>
    </row>
    <row r="8" spans="1:3" ht="12" customHeight="1">
      <c r="A8" s="3" t="s">
        <v>293</v>
      </c>
      <c r="B8" s="1" t="s">
        <v>19</v>
      </c>
      <c r="C8" t="s">
        <v>329</v>
      </c>
    </row>
    <row r="9" spans="1:3" ht="12" customHeight="1">
      <c r="A9" s="3" t="s">
        <v>294</v>
      </c>
      <c r="B9" s="1" t="s">
        <v>20</v>
      </c>
      <c r="C9" t="s">
        <v>330</v>
      </c>
    </row>
    <row r="10" spans="1:3" ht="12" customHeight="1">
      <c r="A10" s="3" t="s">
        <v>295</v>
      </c>
      <c r="B10" s="1" t="s">
        <v>21</v>
      </c>
      <c r="C10" t="s">
        <v>331</v>
      </c>
    </row>
    <row r="11" spans="1:3" ht="12" customHeight="1">
      <c r="A11" s="3" t="s">
        <v>296</v>
      </c>
      <c r="B11" s="1" t="s">
        <v>22</v>
      </c>
      <c r="C11" t="s">
        <v>332</v>
      </c>
    </row>
    <row r="12" spans="1:3" ht="12" customHeight="1">
      <c r="A12" s="3" t="s">
        <v>297</v>
      </c>
      <c r="B12" s="1" t="s">
        <v>23</v>
      </c>
      <c r="C12" t="s">
        <v>333</v>
      </c>
    </row>
    <row r="13" spans="1:3" ht="12" customHeight="1">
      <c r="A13" s="3" t="s">
        <v>298</v>
      </c>
      <c r="B13" s="1" t="s">
        <v>24</v>
      </c>
      <c r="C13" t="s">
        <v>334</v>
      </c>
    </row>
    <row r="14" spans="1:3" ht="12" customHeight="1">
      <c r="A14" s="3" t="s">
        <v>299</v>
      </c>
      <c r="B14" s="1" t="s">
        <v>25</v>
      </c>
      <c r="C14" t="s">
        <v>335</v>
      </c>
    </row>
    <row r="15" spans="1:3" ht="12" customHeight="1">
      <c r="A15" s="3" t="s">
        <v>300</v>
      </c>
      <c r="B15" s="1" t="s">
        <v>26</v>
      </c>
      <c r="C15" t="s">
        <v>336</v>
      </c>
    </row>
    <row r="16" spans="1:3" ht="12" customHeight="1">
      <c r="A16" s="3" t="s">
        <v>301</v>
      </c>
      <c r="B16" s="1" t="s">
        <v>27</v>
      </c>
      <c r="C16" t="s">
        <v>337</v>
      </c>
    </row>
    <row r="17" spans="1:2" ht="12" customHeight="1">
      <c r="A17" s="3" t="s">
        <v>302</v>
      </c>
      <c r="B17" s="1" t="s">
        <v>28</v>
      </c>
    </row>
    <row r="18" spans="1:2" ht="12" customHeight="1">
      <c r="A18" s="3" t="s">
        <v>303</v>
      </c>
      <c r="B18" s="1" t="s">
        <v>29</v>
      </c>
    </row>
    <row r="19" spans="1:2" ht="12" customHeight="1">
      <c r="A19" s="3" t="s">
        <v>304</v>
      </c>
      <c r="B19" s="1" t="s">
        <v>30</v>
      </c>
    </row>
    <row r="20" spans="1:2" ht="12" customHeight="1">
      <c r="A20" s="3" t="s">
        <v>305</v>
      </c>
      <c r="B20" s="1" t="s">
        <v>31</v>
      </c>
    </row>
    <row r="21" spans="1:2" ht="12" customHeight="1">
      <c r="A21" s="3" t="s">
        <v>306</v>
      </c>
      <c r="B21" s="1" t="s">
        <v>32</v>
      </c>
    </row>
    <row r="22" spans="1:2" ht="12" customHeight="1">
      <c r="A22" s="3" t="s">
        <v>307</v>
      </c>
      <c r="B22" s="1" t="s">
        <v>33</v>
      </c>
    </row>
    <row r="23" spans="1:2" ht="12" customHeight="1">
      <c r="A23" s="3" t="s">
        <v>308</v>
      </c>
      <c r="B23" s="1" t="s">
        <v>34</v>
      </c>
    </row>
    <row r="24" spans="1:2" ht="12" customHeight="1">
      <c r="A24" s="3" t="s">
        <v>309</v>
      </c>
      <c r="B24" s="1" t="s">
        <v>35</v>
      </c>
    </row>
    <row r="25" spans="1:2" ht="12" customHeight="1">
      <c r="A25" s="3" t="s">
        <v>310</v>
      </c>
      <c r="B25" s="1" t="s">
        <v>36</v>
      </c>
    </row>
    <row r="26" spans="1:2" ht="18" customHeight="1">
      <c r="A26" s="3" t="s">
        <v>311</v>
      </c>
      <c r="B26" s="1" t="s">
        <v>37</v>
      </c>
    </row>
    <row r="27" spans="1:2" ht="12" customHeight="1">
      <c r="A27" s="3" t="s">
        <v>312</v>
      </c>
      <c r="B27" s="1" t="s">
        <v>38</v>
      </c>
    </row>
    <row r="28" spans="1:2" ht="18" customHeight="1">
      <c r="A28" s="3" t="s">
        <v>313</v>
      </c>
      <c r="B28" s="1" t="s">
        <v>39</v>
      </c>
    </row>
    <row r="29" spans="1:2" ht="12" customHeight="1">
      <c r="A29" s="3" t="s">
        <v>314</v>
      </c>
      <c r="B29" s="1" t="s">
        <v>40</v>
      </c>
    </row>
    <row r="30" spans="1:2" ht="18" customHeight="1">
      <c r="A30" s="3" t="s">
        <v>325</v>
      </c>
      <c r="B30" s="1" t="s">
        <v>41</v>
      </c>
    </row>
    <row r="31" spans="1:2" ht="12" customHeight="1">
      <c r="A31" s="3" t="s">
        <v>324</v>
      </c>
      <c r="B31" s="1" t="s">
        <v>42</v>
      </c>
    </row>
    <row r="32" spans="1:2" ht="18" customHeight="1">
      <c r="A32" s="3" t="s">
        <v>326</v>
      </c>
      <c r="B32" s="1" t="s">
        <v>43</v>
      </c>
    </row>
    <row r="33" spans="1:2" ht="12" customHeight="1">
      <c r="A33" s="3"/>
      <c r="B33" s="1"/>
    </row>
    <row r="34" spans="1:2" ht="18" customHeight="1">
      <c r="A34" s="3" t="s">
        <v>315</v>
      </c>
      <c r="B34" s="1" t="s">
        <v>44</v>
      </c>
    </row>
    <row r="35" spans="1:2" ht="12" customHeight="1">
      <c r="A35" s="3" t="s">
        <v>316</v>
      </c>
      <c r="B35" s="1" t="s">
        <v>44</v>
      </c>
    </row>
    <row r="36" spans="1:2" ht="12" customHeight="1">
      <c r="A36" s="3" t="s">
        <v>317</v>
      </c>
      <c r="B36" s="1" t="s">
        <v>45</v>
      </c>
    </row>
    <row r="37" spans="1:2" ht="18" customHeight="1">
      <c r="A37" s="3" t="s">
        <v>318</v>
      </c>
      <c r="B37" s="1" t="s">
        <v>46</v>
      </c>
    </row>
    <row r="38" spans="1:2" ht="12" customHeight="1">
      <c r="A38" s="3" t="s">
        <v>319</v>
      </c>
      <c r="B38" s="1" t="s">
        <v>47</v>
      </c>
    </row>
    <row r="39" spans="1:2" ht="12" customHeight="1">
      <c r="A39" s="3" t="s">
        <v>320</v>
      </c>
      <c r="B39" s="1" t="s">
        <v>48</v>
      </c>
    </row>
    <row r="40" spans="1:2" ht="18" customHeight="1">
      <c r="A40" s="3" t="s">
        <v>321</v>
      </c>
      <c r="B40" s="1" t="s">
        <v>49</v>
      </c>
    </row>
    <row r="41" spans="1:2" ht="12" customHeight="1">
      <c r="A41" s="3" t="s">
        <v>322</v>
      </c>
      <c r="B41" s="1" t="s">
        <v>50</v>
      </c>
    </row>
    <row r="42" spans="1:2" ht="12" customHeight="1">
      <c r="A42" s="30" t="s">
        <v>323</v>
      </c>
      <c r="B42" s="25" t="s">
        <v>50</v>
      </c>
    </row>
    <row r="43" spans="1:2" ht="12" customHeight="1">
      <c r="A43" s="8" t="s">
        <v>365</v>
      </c>
      <c r="B43" s="4" t="s">
        <v>363</v>
      </c>
    </row>
    <row r="44" spans="1:2" ht="12" customHeight="1">
      <c r="A44" s="33" t="s">
        <v>51</v>
      </c>
      <c r="B44" s="33"/>
    </row>
  </sheetData>
  <sheetProtection/>
  <mergeCells count="1">
    <mergeCell ref="A44:B44"/>
  </mergeCells>
  <printOptions/>
  <pageMargins left="0.75" right="0.5" top="0.5" bottom="0.3" header="0.5" footer="0.25"/>
  <pageSetup fitToHeight="1" fitToWidth="1" horizontalDpi="600" verticalDpi="600" orientation="landscape"/>
  <headerFooter alignWithMargins="0">
    <oddHeader>&amp;L&amp;C&amp;R</oddHeader>
    <oddFooter>&amp;L&amp;C&amp;R</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J35"/>
  <sheetViews>
    <sheetView showGridLines="0" zoomScalePageLayoutView="0" workbookViewId="0" topLeftCell="A1">
      <selection activeCell="A1" sqref="A1:I1"/>
    </sheetView>
  </sheetViews>
  <sheetFormatPr defaultColWidth="9.140625" defaultRowHeight="12.75"/>
  <cols>
    <col min="1" max="1" width="12.8515625" style="0" customWidth="1"/>
    <col min="2" max="10" width="11.421875" style="0" customWidth="1"/>
  </cols>
  <sheetData>
    <row r="1" spans="1:10" ht="12" customHeight="1">
      <c r="A1" s="42" t="s">
        <v>393</v>
      </c>
      <c r="B1" s="42"/>
      <c r="C1" s="42"/>
      <c r="D1" s="42"/>
      <c r="E1" s="42"/>
      <c r="F1" s="42"/>
      <c r="G1" s="42"/>
      <c r="H1" s="42"/>
      <c r="I1" s="42"/>
      <c r="J1" s="63">
        <v>41222</v>
      </c>
    </row>
    <row r="2" spans="1:10" ht="12" customHeight="1">
      <c r="A2" s="44" t="s">
        <v>125</v>
      </c>
      <c r="B2" s="44"/>
      <c r="C2" s="44"/>
      <c r="D2" s="44"/>
      <c r="E2" s="44"/>
      <c r="F2" s="44"/>
      <c r="G2" s="44"/>
      <c r="H2" s="44"/>
      <c r="I2" s="44"/>
      <c r="J2" s="1"/>
    </row>
    <row r="3" spans="1:10" ht="24" customHeight="1">
      <c r="A3" s="46" t="s">
        <v>52</v>
      </c>
      <c r="B3" s="48" t="s">
        <v>126</v>
      </c>
      <c r="C3" s="54"/>
      <c r="D3" s="54"/>
      <c r="E3" s="54"/>
      <c r="F3" s="49"/>
      <c r="G3" s="48" t="s">
        <v>126</v>
      </c>
      <c r="H3" s="54"/>
      <c r="I3" s="54"/>
      <c r="J3" s="54"/>
    </row>
    <row r="4" spans="1:10" ht="24" customHeight="1">
      <c r="A4" s="47"/>
      <c r="B4" s="10" t="s">
        <v>111</v>
      </c>
      <c r="C4" s="10" t="s">
        <v>112</v>
      </c>
      <c r="D4" s="10" t="s">
        <v>113</v>
      </c>
      <c r="E4" s="10" t="s">
        <v>114</v>
      </c>
      <c r="F4" s="10" t="s">
        <v>57</v>
      </c>
      <c r="G4" s="10" t="s">
        <v>81</v>
      </c>
      <c r="H4" s="10" t="s">
        <v>82</v>
      </c>
      <c r="I4" s="10" t="s">
        <v>83</v>
      </c>
      <c r="J4" s="9" t="s">
        <v>57</v>
      </c>
    </row>
    <row r="5" spans="1:10" ht="12" customHeight="1">
      <c r="A5" s="1"/>
      <c r="B5" s="33" t="str">
        <f>REPT("-",101)&amp;" Number "&amp;REPT("-",101)</f>
        <v>----------------------------------------------------------------------------------------------------- Number -----------------------------------------------------------------------------------------------------</v>
      </c>
      <c r="C5" s="33"/>
      <c r="D5" s="33"/>
      <c r="E5" s="33"/>
      <c r="F5" s="33"/>
      <c r="G5" s="33"/>
      <c r="H5" s="33"/>
      <c r="I5" s="33"/>
      <c r="J5" s="33"/>
    </row>
    <row r="6" ht="12" customHeight="1">
      <c r="A6" s="3" t="s">
        <v>394</v>
      </c>
    </row>
    <row r="7" spans="1:10" ht="12" customHeight="1">
      <c r="A7" s="2" t="str">
        <f>"Oct "&amp;RIGHT(A6,4)-1</f>
        <v>Oct 2010</v>
      </c>
      <c r="B7" s="11">
        <v>1644421</v>
      </c>
      <c r="C7" s="11">
        <v>2345293</v>
      </c>
      <c r="D7" s="11">
        <v>74078</v>
      </c>
      <c r="E7" s="11">
        <v>1655482</v>
      </c>
      <c r="F7" s="11">
        <v>5719274</v>
      </c>
      <c r="G7" s="11">
        <v>5218466</v>
      </c>
      <c r="H7" s="11">
        <v>105760</v>
      </c>
      <c r="I7" s="11">
        <v>395048</v>
      </c>
      <c r="J7" s="11">
        <f aca="true" t="shared" si="0" ref="J7:J20">IF(ISBLANK(F7),"",F7)</f>
        <v>5719274</v>
      </c>
    </row>
    <row r="8" spans="1:10" ht="12" customHeight="1">
      <c r="A8" s="2" t="str">
        <f>"Nov "&amp;RIGHT(A6,4)-1</f>
        <v>Nov 2010</v>
      </c>
      <c r="B8" s="11">
        <v>1644971</v>
      </c>
      <c r="C8" s="11">
        <v>2323158</v>
      </c>
      <c r="D8" s="11">
        <v>74168</v>
      </c>
      <c r="E8" s="11">
        <v>1647198</v>
      </c>
      <c r="F8" s="11">
        <v>5689495</v>
      </c>
      <c r="G8" s="11">
        <v>5207803</v>
      </c>
      <c r="H8" s="11">
        <v>101847</v>
      </c>
      <c r="I8" s="11">
        <v>379845</v>
      </c>
      <c r="J8" s="11">
        <f t="shared" si="0"/>
        <v>5689495</v>
      </c>
    </row>
    <row r="9" spans="1:10" ht="12" customHeight="1">
      <c r="A9" s="2" t="str">
        <f>"Dec "&amp;RIGHT(A6,4)-1</f>
        <v>Dec 2010</v>
      </c>
      <c r="B9" s="11">
        <v>1657931</v>
      </c>
      <c r="C9" s="11">
        <v>2300986</v>
      </c>
      <c r="D9" s="11">
        <v>73716</v>
      </c>
      <c r="E9" s="11">
        <v>1641413</v>
      </c>
      <c r="F9" s="11">
        <v>5674046</v>
      </c>
      <c r="G9" s="11">
        <v>5195289</v>
      </c>
      <c r="H9" s="11">
        <v>99438</v>
      </c>
      <c r="I9" s="11">
        <v>379319</v>
      </c>
      <c r="J9" s="11">
        <f t="shared" si="0"/>
        <v>5674046</v>
      </c>
    </row>
    <row r="10" spans="1:10" ht="12" customHeight="1">
      <c r="A10" s="2" t="str">
        <f>"Jan "&amp;RIGHT(A6,4)</f>
        <v>Jan 2011</v>
      </c>
      <c r="B10" s="11">
        <v>1541867</v>
      </c>
      <c r="C10" s="11">
        <v>2158664</v>
      </c>
      <c r="D10" s="11">
        <v>68577</v>
      </c>
      <c r="E10" s="11">
        <v>1534255</v>
      </c>
      <c r="F10" s="11">
        <v>5303363</v>
      </c>
      <c r="G10" s="11">
        <v>4873869</v>
      </c>
      <c r="H10" s="11">
        <v>93113</v>
      </c>
      <c r="I10" s="11">
        <v>336381</v>
      </c>
      <c r="J10" s="11">
        <f t="shared" si="0"/>
        <v>5303363</v>
      </c>
    </row>
    <row r="11" spans="1:10" ht="12" customHeight="1">
      <c r="A11" s="2" t="str">
        <f>"Feb "&amp;RIGHT(A6,4)</f>
        <v>Feb 2011</v>
      </c>
      <c r="B11" s="11">
        <v>1497746</v>
      </c>
      <c r="C11" s="11">
        <v>2121547</v>
      </c>
      <c r="D11" s="11">
        <v>68832</v>
      </c>
      <c r="E11" s="11">
        <v>1506500</v>
      </c>
      <c r="F11" s="11">
        <v>5194625</v>
      </c>
      <c r="G11" s="11">
        <v>4766498</v>
      </c>
      <c r="H11" s="11">
        <v>90988</v>
      </c>
      <c r="I11" s="11">
        <v>337139</v>
      </c>
      <c r="J11" s="11">
        <f t="shared" si="0"/>
        <v>5194625</v>
      </c>
    </row>
    <row r="12" spans="1:10" ht="12" customHeight="1">
      <c r="A12" s="2" t="str">
        <f>"Mar "&amp;RIGHT(A6,4)</f>
        <v>Mar 2011</v>
      </c>
      <c r="B12" s="11">
        <v>1804204</v>
      </c>
      <c r="C12" s="11">
        <v>2562230</v>
      </c>
      <c r="D12" s="11">
        <v>81609</v>
      </c>
      <c r="E12" s="11">
        <v>1815700</v>
      </c>
      <c r="F12" s="11">
        <v>6263743</v>
      </c>
      <c r="G12" s="11">
        <v>5729205</v>
      </c>
      <c r="H12" s="11">
        <v>116031</v>
      </c>
      <c r="I12" s="11">
        <v>418507</v>
      </c>
      <c r="J12" s="11">
        <f t="shared" si="0"/>
        <v>6263743</v>
      </c>
    </row>
    <row r="13" spans="1:10" ht="12" customHeight="1">
      <c r="A13" s="2" t="str">
        <f>"Apr "&amp;RIGHT(A6,4)</f>
        <v>Apr 2011</v>
      </c>
      <c r="B13" s="11">
        <v>1641530</v>
      </c>
      <c r="C13" s="11">
        <v>2316597</v>
      </c>
      <c r="D13" s="11">
        <v>71726</v>
      </c>
      <c r="E13" s="11">
        <v>1651030</v>
      </c>
      <c r="F13" s="11">
        <v>5680883</v>
      </c>
      <c r="G13" s="11">
        <v>5192991</v>
      </c>
      <c r="H13" s="11">
        <v>107112</v>
      </c>
      <c r="I13" s="11">
        <v>380780</v>
      </c>
      <c r="J13" s="11">
        <f t="shared" si="0"/>
        <v>5680883</v>
      </c>
    </row>
    <row r="14" spans="1:10" ht="12" customHeight="1">
      <c r="A14" s="2" t="str">
        <f>"May "&amp;RIGHT(A6,4)</f>
        <v>May 2011</v>
      </c>
      <c r="B14" s="11">
        <v>1726020</v>
      </c>
      <c r="C14" s="11">
        <v>2423542</v>
      </c>
      <c r="D14" s="11">
        <v>76895</v>
      </c>
      <c r="E14" s="11">
        <v>1728810</v>
      </c>
      <c r="F14" s="11">
        <v>5955267</v>
      </c>
      <c r="G14" s="11">
        <v>5456323</v>
      </c>
      <c r="H14" s="11">
        <v>108781</v>
      </c>
      <c r="I14" s="11">
        <v>390163</v>
      </c>
      <c r="J14" s="11">
        <f t="shared" si="0"/>
        <v>5955267</v>
      </c>
    </row>
    <row r="15" spans="1:10" ht="12" customHeight="1">
      <c r="A15" s="2" t="str">
        <f>"Jun "&amp;RIGHT(A6,4)</f>
        <v>Jun 2011</v>
      </c>
      <c r="B15" s="11">
        <v>1766013</v>
      </c>
      <c r="C15" s="11">
        <v>2478817</v>
      </c>
      <c r="D15" s="11">
        <v>78597</v>
      </c>
      <c r="E15" s="11">
        <v>1775617</v>
      </c>
      <c r="F15" s="11">
        <v>6099044</v>
      </c>
      <c r="G15" s="11">
        <v>5575024</v>
      </c>
      <c r="H15" s="11">
        <v>112667</v>
      </c>
      <c r="I15" s="11">
        <v>411353</v>
      </c>
      <c r="J15" s="11">
        <f t="shared" si="0"/>
        <v>6099044</v>
      </c>
    </row>
    <row r="16" spans="1:10" ht="12" customHeight="1">
      <c r="A16" s="2" t="str">
        <f>"Jul "&amp;RIGHT(A6,4)</f>
        <v>Jul 2011</v>
      </c>
      <c r="B16" s="11">
        <v>1641105</v>
      </c>
      <c r="C16" s="11">
        <v>2289413</v>
      </c>
      <c r="D16" s="11">
        <v>73476</v>
      </c>
      <c r="E16" s="11">
        <v>1642357</v>
      </c>
      <c r="F16" s="11">
        <v>5646351</v>
      </c>
      <c r="G16" s="11">
        <v>5171664</v>
      </c>
      <c r="H16" s="11">
        <v>102171</v>
      </c>
      <c r="I16" s="11">
        <v>372516</v>
      </c>
      <c r="J16" s="11">
        <f t="shared" si="0"/>
        <v>5646351</v>
      </c>
    </row>
    <row r="17" spans="1:10" ht="12" customHeight="1">
      <c r="A17" s="2" t="str">
        <f>"Aug "&amp;RIGHT(A6,4)</f>
        <v>Aug 2011</v>
      </c>
      <c r="B17" s="11">
        <v>1835792</v>
      </c>
      <c r="C17" s="11">
        <v>2590682</v>
      </c>
      <c r="D17" s="11">
        <v>83131</v>
      </c>
      <c r="E17" s="11">
        <v>1851993</v>
      </c>
      <c r="F17" s="11">
        <v>6361598</v>
      </c>
      <c r="G17" s="11">
        <v>5811350</v>
      </c>
      <c r="H17" s="11">
        <v>119826</v>
      </c>
      <c r="I17" s="11">
        <v>430422</v>
      </c>
      <c r="J17" s="11">
        <f t="shared" si="0"/>
        <v>6361598</v>
      </c>
    </row>
    <row r="18" spans="1:10" ht="12" customHeight="1">
      <c r="A18" s="2" t="str">
        <f>"Sep "&amp;RIGHT(A6,4)</f>
        <v>Sep 2011</v>
      </c>
      <c r="B18" s="11">
        <v>1718203</v>
      </c>
      <c r="C18" s="11">
        <v>2417636</v>
      </c>
      <c r="D18" s="11">
        <v>78037</v>
      </c>
      <c r="E18" s="11">
        <v>1724160</v>
      </c>
      <c r="F18" s="11">
        <v>5938036</v>
      </c>
      <c r="G18" s="11">
        <v>5420973</v>
      </c>
      <c r="H18" s="11">
        <v>108079</v>
      </c>
      <c r="I18" s="11">
        <v>408984</v>
      </c>
      <c r="J18" s="11">
        <f t="shared" si="0"/>
        <v>5938036</v>
      </c>
    </row>
    <row r="19" spans="1:10" ht="12" customHeight="1">
      <c r="A19" s="12" t="s">
        <v>57</v>
      </c>
      <c r="B19" s="13">
        <v>20119803</v>
      </c>
      <c r="C19" s="13">
        <v>28328565</v>
      </c>
      <c r="D19" s="13">
        <v>902842</v>
      </c>
      <c r="E19" s="13">
        <v>20174515</v>
      </c>
      <c r="F19" s="13">
        <v>69525725</v>
      </c>
      <c r="G19" s="13">
        <v>63619455</v>
      </c>
      <c r="H19" s="13">
        <v>1265813</v>
      </c>
      <c r="I19" s="13">
        <v>4640457</v>
      </c>
      <c r="J19" s="13">
        <f t="shared" si="0"/>
        <v>69525725</v>
      </c>
    </row>
    <row r="20" spans="1:10" ht="12" customHeight="1">
      <c r="A20" s="14" t="s">
        <v>396</v>
      </c>
      <c r="B20" s="15">
        <v>18401600</v>
      </c>
      <c r="C20" s="15">
        <v>25910929</v>
      </c>
      <c r="D20" s="15">
        <v>824805</v>
      </c>
      <c r="E20" s="15">
        <v>18450355</v>
      </c>
      <c r="F20" s="15">
        <v>63587689</v>
      </c>
      <c r="G20" s="15">
        <v>58198482</v>
      </c>
      <c r="H20" s="15">
        <v>1157734</v>
      </c>
      <c r="I20" s="15">
        <v>4231473</v>
      </c>
      <c r="J20" s="15">
        <f t="shared" si="0"/>
        <v>63587689</v>
      </c>
    </row>
    <row r="21" ht="12" customHeight="1">
      <c r="A21" s="3" t="str">
        <f>"FY "&amp;RIGHT(A6,4)+1</f>
        <v>FY 2012</v>
      </c>
    </row>
    <row r="22" spans="1:10" ht="12" customHeight="1">
      <c r="A22" s="2" t="str">
        <f>"Oct "&amp;RIGHT(A6,4)</f>
        <v>Oct 2011</v>
      </c>
      <c r="B22" s="11">
        <v>1668044</v>
      </c>
      <c r="C22" s="11">
        <v>2346486</v>
      </c>
      <c r="D22" s="11">
        <v>72688</v>
      </c>
      <c r="E22" s="11">
        <v>1671024</v>
      </c>
      <c r="F22" s="11">
        <v>5758242</v>
      </c>
      <c r="G22" s="11">
        <v>5265949</v>
      </c>
      <c r="H22" s="11">
        <v>106162</v>
      </c>
      <c r="I22" s="11">
        <v>386131</v>
      </c>
      <c r="J22" s="11">
        <f aca="true" t="shared" si="1" ref="J22:J35">IF(ISBLANK(F22),"",F22)</f>
        <v>5758242</v>
      </c>
    </row>
    <row r="23" spans="1:10" ht="12" customHeight="1">
      <c r="A23" s="2" t="str">
        <f>"Nov "&amp;RIGHT(A6,4)</f>
        <v>Nov 2011</v>
      </c>
      <c r="B23" s="11">
        <v>1675348</v>
      </c>
      <c r="C23" s="11">
        <v>2329684</v>
      </c>
      <c r="D23" s="11">
        <v>74583</v>
      </c>
      <c r="E23" s="11">
        <v>1658696</v>
      </c>
      <c r="F23" s="11">
        <v>5738311</v>
      </c>
      <c r="G23" s="11">
        <v>5250800</v>
      </c>
      <c r="H23" s="11">
        <v>101920</v>
      </c>
      <c r="I23" s="11">
        <v>385591</v>
      </c>
      <c r="J23" s="11">
        <f t="shared" si="1"/>
        <v>5738311</v>
      </c>
    </row>
    <row r="24" spans="1:10" ht="12" customHeight="1">
      <c r="A24" s="2" t="str">
        <f>"Dec "&amp;RIGHT(A6,4)</f>
        <v>Dec 2011</v>
      </c>
      <c r="B24" s="11">
        <v>1684020</v>
      </c>
      <c r="C24" s="11">
        <v>2314896</v>
      </c>
      <c r="D24" s="11">
        <v>74990</v>
      </c>
      <c r="E24" s="11">
        <v>1662665</v>
      </c>
      <c r="F24" s="11">
        <v>5736571</v>
      </c>
      <c r="G24" s="11">
        <v>5247674</v>
      </c>
      <c r="H24" s="11">
        <v>103733</v>
      </c>
      <c r="I24" s="11">
        <v>385164</v>
      </c>
      <c r="J24" s="11">
        <f t="shared" si="1"/>
        <v>5736571</v>
      </c>
    </row>
    <row r="25" spans="1:10" ht="12" customHeight="1">
      <c r="A25" s="2" t="str">
        <f>"Jan "&amp;RIGHT(A6,4)+1</f>
        <v>Jan 2012</v>
      </c>
      <c r="B25" s="11">
        <v>1684855</v>
      </c>
      <c r="C25" s="11">
        <v>2354295</v>
      </c>
      <c r="D25" s="11">
        <v>74165</v>
      </c>
      <c r="E25" s="11">
        <v>1676291</v>
      </c>
      <c r="F25" s="11">
        <v>5789606</v>
      </c>
      <c r="G25" s="11">
        <v>5307035</v>
      </c>
      <c r="H25" s="11">
        <v>102612</v>
      </c>
      <c r="I25" s="11">
        <v>379959</v>
      </c>
      <c r="J25" s="11">
        <f t="shared" si="1"/>
        <v>5789606</v>
      </c>
    </row>
    <row r="26" spans="1:10" ht="12" customHeight="1">
      <c r="A26" s="2" t="str">
        <f>"Feb "&amp;RIGHT(A6,4)+1</f>
        <v>Feb 2012</v>
      </c>
      <c r="B26" s="11">
        <v>1662805</v>
      </c>
      <c r="C26" s="11">
        <v>2329134</v>
      </c>
      <c r="D26" s="11">
        <v>73090</v>
      </c>
      <c r="E26" s="11">
        <v>1662168</v>
      </c>
      <c r="F26" s="11">
        <v>5727197</v>
      </c>
      <c r="G26" s="11">
        <v>5247774</v>
      </c>
      <c r="H26" s="11">
        <v>101137</v>
      </c>
      <c r="I26" s="11">
        <v>378286</v>
      </c>
      <c r="J26" s="11">
        <f t="shared" si="1"/>
        <v>5727197</v>
      </c>
    </row>
    <row r="27" spans="1:10" ht="12" customHeight="1">
      <c r="A27" s="2" t="str">
        <f>"Mar "&amp;RIGHT(A6,4)+1</f>
        <v>Mar 2012</v>
      </c>
      <c r="B27" s="11">
        <v>1763412</v>
      </c>
      <c r="C27" s="11">
        <v>2468879</v>
      </c>
      <c r="D27" s="11">
        <v>77485</v>
      </c>
      <c r="E27" s="11">
        <v>1759928</v>
      </c>
      <c r="F27" s="11">
        <v>6069704</v>
      </c>
      <c r="G27" s="11">
        <v>5555264</v>
      </c>
      <c r="H27" s="11">
        <v>111525</v>
      </c>
      <c r="I27" s="11">
        <v>402915</v>
      </c>
      <c r="J27" s="11">
        <f t="shared" si="1"/>
        <v>6069704</v>
      </c>
    </row>
    <row r="28" spans="1:10" ht="12" customHeight="1">
      <c r="A28" s="2" t="str">
        <f>"Apr "&amp;RIGHT(A6,4)+1</f>
        <v>Apr 2012</v>
      </c>
      <c r="B28" s="11">
        <v>1679401</v>
      </c>
      <c r="C28" s="11">
        <v>2333446</v>
      </c>
      <c r="D28" s="11">
        <v>74246</v>
      </c>
      <c r="E28" s="11">
        <v>1668972</v>
      </c>
      <c r="F28" s="11">
        <v>5756065</v>
      </c>
      <c r="G28" s="11">
        <v>5261305</v>
      </c>
      <c r="H28" s="11">
        <v>106418</v>
      </c>
      <c r="I28" s="11">
        <v>388342</v>
      </c>
      <c r="J28" s="11">
        <f t="shared" si="1"/>
        <v>5756065</v>
      </c>
    </row>
    <row r="29" spans="1:10" ht="12" customHeight="1">
      <c r="A29" s="2" t="str">
        <f>"May "&amp;RIGHT(A6,4)+1</f>
        <v>May 2012</v>
      </c>
      <c r="B29" s="11">
        <v>1814744</v>
      </c>
      <c r="C29" s="11">
        <v>2523528</v>
      </c>
      <c r="D29" s="11">
        <v>78607</v>
      </c>
      <c r="E29" s="11">
        <v>1805760</v>
      </c>
      <c r="F29" s="11">
        <v>6222639</v>
      </c>
      <c r="G29" s="11">
        <v>5695845</v>
      </c>
      <c r="H29" s="11">
        <v>111965</v>
      </c>
      <c r="I29" s="11">
        <v>414829</v>
      </c>
      <c r="J29" s="11">
        <f t="shared" si="1"/>
        <v>6222639</v>
      </c>
    </row>
    <row r="30" spans="1:10" ht="12" customHeight="1">
      <c r="A30" s="2" t="str">
        <f>"Jun "&amp;RIGHT(A6,4)+1</f>
        <v>Jun 2012</v>
      </c>
      <c r="B30" s="11">
        <v>1697142</v>
      </c>
      <c r="C30" s="11">
        <v>2357072</v>
      </c>
      <c r="D30" s="11">
        <v>75497</v>
      </c>
      <c r="E30" s="11">
        <v>1689059</v>
      </c>
      <c r="F30" s="11">
        <v>5818770</v>
      </c>
      <c r="G30" s="11">
        <v>5327119</v>
      </c>
      <c r="H30" s="11">
        <v>105205</v>
      </c>
      <c r="I30" s="11">
        <v>386446</v>
      </c>
      <c r="J30" s="11">
        <f t="shared" si="1"/>
        <v>5818770</v>
      </c>
    </row>
    <row r="31" spans="1:10" ht="12" customHeight="1">
      <c r="A31" s="2" t="str">
        <f>"Jul "&amp;RIGHT(A6,4)+1</f>
        <v>Jul 2012</v>
      </c>
      <c r="B31" s="11">
        <v>1728177</v>
      </c>
      <c r="C31" s="11">
        <v>2387512</v>
      </c>
      <c r="D31" s="11">
        <v>77112</v>
      </c>
      <c r="E31" s="11">
        <v>1721176</v>
      </c>
      <c r="F31" s="11">
        <v>5913977</v>
      </c>
      <c r="G31" s="11">
        <v>5414455</v>
      </c>
      <c r="H31" s="11">
        <v>98233</v>
      </c>
      <c r="I31" s="11">
        <v>401289</v>
      </c>
      <c r="J31" s="11">
        <f t="shared" si="1"/>
        <v>5913977</v>
      </c>
    </row>
    <row r="32" spans="1:10" ht="12" customHeight="1">
      <c r="A32" s="2" t="str">
        <f>"Aug "&amp;RIGHT(A6,4)+1</f>
        <v>Aug 2012</v>
      </c>
      <c r="B32" s="11">
        <v>1881367</v>
      </c>
      <c r="C32" s="11">
        <v>2606843</v>
      </c>
      <c r="D32" s="11">
        <v>81401</v>
      </c>
      <c r="E32" s="11">
        <v>1871421</v>
      </c>
      <c r="F32" s="11">
        <v>6441032</v>
      </c>
      <c r="G32" s="11">
        <v>5899695</v>
      </c>
      <c r="H32" s="11">
        <v>109713</v>
      </c>
      <c r="I32" s="11">
        <v>431624</v>
      </c>
      <c r="J32" s="11">
        <f t="shared" si="1"/>
        <v>6441032</v>
      </c>
    </row>
    <row r="33" spans="1:10" ht="12" customHeight="1">
      <c r="A33" s="2" t="str">
        <f>"Sep "&amp;RIGHT(A6,4)+1</f>
        <v>Sep 2012</v>
      </c>
      <c r="B33" s="11" t="s">
        <v>395</v>
      </c>
      <c r="C33" s="11" t="s">
        <v>395</v>
      </c>
      <c r="D33" s="11" t="s">
        <v>395</v>
      </c>
      <c r="E33" s="11" t="s">
        <v>395</v>
      </c>
      <c r="F33" s="11" t="s">
        <v>395</v>
      </c>
      <c r="G33" s="11" t="s">
        <v>395</v>
      </c>
      <c r="H33" s="11" t="s">
        <v>395</v>
      </c>
      <c r="I33" s="11" t="s">
        <v>395</v>
      </c>
      <c r="J33" s="11" t="str">
        <f t="shared" si="1"/>
        <v>--</v>
      </c>
    </row>
    <row r="34" spans="1:10" ht="12" customHeight="1">
      <c r="A34" s="12" t="s">
        <v>57</v>
      </c>
      <c r="B34" s="13">
        <v>18939315</v>
      </c>
      <c r="C34" s="13">
        <v>26351775</v>
      </c>
      <c r="D34" s="13">
        <v>833864</v>
      </c>
      <c r="E34" s="13">
        <v>18847160</v>
      </c>
      <c r="F34" s="13">
        <v>64972114</v>
      </c>
      <c r="G34" s="13">
        <v>59472915</v>
      </c>
      <c r="H34" s="13">
        <v>1158623</v>
      </c>
      <c r="I34" s="13">
        <v>4340576</v>
      </c>
      <c r="J34" s="13">
        <f t="shared" si="1"/>
        <v>64972114</v>
      </c>
    </row>
    <row r="35" spans="1:10" ht="12" customHeight="1">
      <c r="A35" s="14" t="str">
        <f>"Total "&amp;MID(A20,7,LEN(A20)-13)&amp;" Months"</f>
        <v>Total 11 Months</v>
      </c>
      <c r="B35" s="15">
        <v>18939315</v>
      </c>
      <c r="C35" s="15">
        <v>26351775</v>
      </c>
      <c r="D35" s="15">
        <v>833864</v>
      </c>
      <c r="E35" s="15">
        <v>18847160</v>
      </c>
      <c r="F35" s="15">
        <v>64972114</v>
      </c>
      <c r="G35" s="15">
        <v>59472915</v>
      </c>
      <c r="H35" s="15">
        <v>1158623</v>
      </c>
      <c r="I35" s="15">
        <v>4340576</v>
      </c>
      <c r="J35" s="15">
        <f t="shared" si="1"/>
        <v>64972114</v>
      </c>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6">
    <mergeCell ref="B5:J5"/>
    <mergeCell ref="A1:I1"/>
    <mergeCell ref="A2:I2"/>
    <mergeCell ref="A3:A4"/>
    <mergeCell ref="B3:F3"/>
    <mergeCell ref="G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1.xml><?xml version="1.0" encoding="utf-8"?>
<worksheet xmlns="http://schemas.openxmlformats.org/spreadsheetml/2006/main" xmlns:r="http://schemas.openxmlformats.org/officeDocument/2006/relationships">
  <sheetPr>
    <pageSetUpPr fitToPage="1"/>
  </sheetPr>
  <dimension ref="A1:H38"/>
  <sheetViews>
    <sheetView showGridLines="0" zoomScalePageLayoutView="0" workbookViewId="0" topLeftCell="A1">
      <selection activeCell="A3" sqref="A3:A4"/>
    </sheetView>
  </sheetViews>
  <sheetFormatPr defaultColWidth="9.140625" defaultRowHeight="12.75"/>
  <cols>
    <col min="1" max="1" width="12.8515625" style="0" customWidth="1"/>
    <col min="2" max="8" width="11.421875" style="0" customWidth="1"/>
  </cols>
  <sheetData>
    <row r="1" spans="1:8" ht="12" customHeight="1">
      <c r="A1" s="42" t="s">
        <v>393</v>
      </c>
      <c r="B1" s="42"/>
      <c r="C1" s="42"/>
      <c r="D1" s="42"/>
      <c r="E1" s="42"/>
      <c r="F1" s="42"/>
      <c r="G1" s="42"/>
      <c r="H1" s="63">
        <v>41222</v>
      </c>
    </row>
    <row r="2" spans="1:8" ht="12" customHeight="1">
      <c r="A2" s="44" t="s">
        <v>127</v>
      </c>
      <c r="B2" s="44"/>
      <c r="C2" s="44"/>
      <c r="D2" s="44"/>
      <c r="E2" s="44"/>
      <c r="F2" s="44"/>
      <c r="G2" s="44"/>
      <c r="H2" s="1"/>
    </row>
    <row r="3" spans="1:8" ht="24" customHeight="1">
      <c r="A3" s="46" t="s">
        <v>52</v>
      </c>
      <c r="B3" s="38" t="s">
        <v>128</v>
      </c>
      <c r="C3" s="38" t="s">
        <v>129</v>
      </c>
      <c r="D3" s="38" t="s">
        <v>130</v>
      </c>
      <c r="E3" s="38" t="s">
        <v>117</v>
      </c>
      <c r="F3" s="38" t="s">
        <v>131</v>
      </c>
      <c r="G3" s="38" t="s">
        <v>341</v>
      </c>
      <c r="H3" s="40" t="s">
        <v>60</v>
      </c>
    </row>
    <row r="4" spans="1:8" ht="24" customHeight="1">
      <c r="A4" s="47"/>
      <c r="B4" s="39"/>
      <c r="C4" s="39"/>
      <c r="D4" s="39"/>
      <c r="E4" s="39"/>
      <c r="F4" s="39"/>
      <c r="G4" s="39"/>
      <c r="H4" s="41"/>
    </row>
    <row r="5" spans="1:8" ht="12" customHeight="1">
      <c r="A5" s="1"/>
      <c r="B5" s="33" t="str">
        <f>REPT("-",41)&amp;" Number "&amp;REPT("-",40)</f>
        <v>----------------------------------------- Number ----------------------------------------</v>
      </c>
      <c r="C5" s="33"/>
      <c r="D5" s="33"/>
      <c r="E5" s="33"/>
      <c r="F5" s="33" t="str">
        <f>REPT("-",30)&amp;" Dollars "&amp;REPT("-",30)</f>
        <v>------------------------------ Dollars ------------------------------</v>
      </c>
      <c r="G5" s="33"/>
      <c r="H5" s="33"/>
    </row>
    <row r="6" ht="12" customHeight="1">
      <c r="A6" s="3" t="s">
        <v>394</v>
      </c>
    </row>
    <row r="7" spans="1:8" ht="12" customHeight="1">
      <c r="A7" s="2" t="str">
        <f>"Oct "&amp;RIGHT(A6,4)-1</f>
        <v>Oct 2010</v>
      </c>
      <c r="B7" s="11" t="s">
        <v>395</v>
      </c>
      <c r="C7" s="11" t="s">
        <v>395</v>
      </c>
      <c r="D7" s="11" t="s">
        <v>395</v>
      </c>
      <c r="E7" s="11">
        <v>5719274</v>
      </c>
      <c r="F7" s="11">
        <v>9592257.77</v>
      </c>
      <c r="G7" s="11">
        <v>4751.865</v>
      </c>
      <c r="H7" s="11">
        <f aca="true" t="shared" si="0" ref="H7:H20">IF(ISBLANK(F7),"",F7)</f>
        <v>9592257.77</v>
      </c>
    </row>
    <row r="8" spans="1:8" ht="12" customHeight="1">
      <c r="A8" s="2" t="str">
        <f>"Nov "&amp;RIGHT(A6,4)-1</f>
        <v>Nov 2010</v>
      </c>
      <c r="B8" s="11" t="s">
        <v>395</v>
      </c>
      <c r="C8" s="11" t="s">
        <v>395</v>
      </c>
      <c r="D8" s="11" t="s">
        <v>395</v>
      </c>
      <c r="E8" s="11">
        <v>5689495</v>
      </c>
      <c r="F8" s="11">
        <v>9551404.58</v>
      </c>
      <c r="G8" s="11">
        <v>4784.67</v>
      </c>
      <c r="H8" s="11">
        <f t="shared" si="0"/>
        <v>9551404.58</v>
      </c>
    </row>
    <row r="9" spans="1:8" ht="12" customHeight="1">
      <c r="A9" s="2" t="str">
        <f>"Dec "&amp;RIGHT(A6,4)-1</f>
        <v>Dec 2010</v>
      </c>
      <c r="B9" s="11">
        <v>1764</v>
      </c>
      <c r="C9" s="11">
        <v>2671</v>
      </c>
      <c r="D9" s="11">
        <v>115479</v>
      </c>
      <c r="E9" s="11">
        <v>5674046</v>
      </c>
      <c r="F9" s="11">
        <v>9505538.5</v>
      </c>
      <c r="G9" s="11">
        <v>4513.9275</v>
      </c>
      <c r="H9" s="11">
        <f t="shared" si="0"/>
        <v>9505538.5</v>
      </c>
    </row>
    <row r="10" spans="1:8" ht="12" customHeight="1">
      <c r="A10" s="2" t="str">
        <f>"Jan "&amp;RIGHT(A6,4)</f>
        <v>Jan 2011</v>
      </c>
      <c r="B10" s="11" t="s">
        <v>395</v>
      </c>
      <c r="C10" s="11" t="s">
        <v>395</v>
      </c>
      <c r="D10" s="11" t="s">
        <v>395</v>
      </c>
      <c r="E10" s="11">
        <v>5303363</v>
      </c>
      <c r="F10" s="11">
        <v>8921331.73</v>
      </c>
      <c r="G10" s="11">
        <v>4282.875</v>
      </c>
      <c r="H10" s="11">
        <f t="shared" si="0"/>
        <v>8921331.73</v>
      </c>
    </row>
    <row r="11" spans="1:8" ht="12" customHeight="1">
      <c r="A11" s="2" t="str">
        <f>"Feb "&amp;RIGHT(A6,4)</f>
        <v>Feb 2011</v>
      </c>
      <c r="B11" s="11" t="s">
        <v>395</v>
      </c>
      <c r="C11" s="11" t="s">
        <v>395</v>
      </c>
      <c r="D11" s="11" t="s">
        <v>395</v>
      </c>
      <c r="E11" s="11">
        <v>5194625</v>
      </c>
      <c r="F11" s="11">
        <v>8736939.65</v>
      </c>
      <c r="G11" s="11">
        <v>4712.175</v>
      </c>
      <c r="H11" s="11">
        <f t="shared" si="0"/>
        <v>8736939.65</v>
      </c>
    </row>
    <row r="12" spans="1:8" ht="12" customHeight="1">
      <c r="A12" s="2" t="str">
        <f>"Mar "&amp;RIGHT(A6,4)</f>
        <v>Mar 2011</v>
      </c>
      <c r="B12" s="11">
        <v>1810</v>
      </c>
      <c r="C12" s="11">
        <v>2692</v>
      </c>
      <c r="D12" s="11">
        <v>120416</v>
      </c>
      <c r="E12" s="11">
        <v>6263743</v>
      </c>
      <c r="F12" s="11">
        <v>10518638.9</v>
      </c>
      <c r="G12" s="11">
        <v>5286.87</v>
      </c>
      <c r="H12" s="11">
        <f t="shared" si="0"/>
        <v>10518638.9</v>
      </c>
    </row>
    <row r="13" spans="1:8" ht="12" customHeight="1">
      <c r="A13" s="2" t="str">
        <f>"Apr "&amp;RIGHT(A6,4)</f>
        <v>Apr 2011</v>
      </c>
      <c r="B13" s="11" t="s">
        <v>395</v>
      </c>
      <c r="C13" s="11" t="s">
        <v>395</v>
      </c>
      <c r="D13" s="11" t="s">
        <v>395</v>
      </c>
      <c r="E13" s="11">
        <v>5680883</v>
      </c>
      <c r="F13" s="11">
        <v>9522338.7</v>
      </c>
      <c r="G13" s="11">
        <v>4635.0225</v>
      </c>
      <c r="H13" s="11">
        <f t="shared" si="0"/>
        <v>9522338.7</v>
      </c>
    </row>
    <row r="14" spans="1:8" ht="12" customHeight="1">
      <c r="A14" s="2" t="str">
        <f>"May "&amp;RIGHT(A6,4)</f>
        <v>May 2011</v>
      </c>
      <c r="B14" s="11" t="s">
        <v>395</v>
      </c>
      <c r="C14" s="11" t="s">
        <v>395</v>
      </c>
      <c r="D14" s="11" t="s">
        <v>395</v>
      </c>
      <c r="E14" s="11">
        <v>5955267</v>
      </c>
      <c r="F14" s="11">
        <v>9995129.05</v>
      </c>
      <c r="G14" s="11">
        <v>4978.8675</v>
      </c>
      <c r="H14" s="11">
        <f t="shared" si="0"/>
        <v>9995129.05</v>
      </c>
    </row>
    <row r="15" spans="1:8" ht="12" customHeight="1">
      <c r="A15" s="2" t="str">
        <f>"Jun "&amp;RIGHT(A6,4)</f>
        <v>Jun 2011</v>
      </c>
      <c r="B15" s="11">
        <v>1818</v>
      </c>
      <c r="C15" s="11">
        <v>2684</v>
      </c>
      <c r="D15" s="11">
        <v>120728</v>
      </c>
      <c r="E15" s="11">
        <v>6099044</v>
      </c>
      <c r="F15" s="11">
        <v>10209805.81</v>
      </c>
      <c r="G15" s="11">
        <v>4962.465</v>
      </c>
      <c r="H15" s="11">
        <f t="shared" si="0"/>
        <v>10209805.81</v>
      </c>
    </row>
    <row r="16" spans="1:8" ht="12" customHeight="1">
      <c r="A16" s="2" t="str">
        <f>"Jul "&amp;RIGHT(A6,4)</f>
        <v>Jul 2011</v>
      </c>
      <c r="B16" s="11" t="s">
        <v>395</v>
      </c>
      <c r="C16" s="11" t="s">
        <v>395</v>
      </c>
      <c r="D16" s="11" t="s">
        <v>395</v>
      </c>
      <c r="E16" s="11">
        <v>5646351</v>
      </c>
      <c r="F16" s="11">
        <v>9647553.23</v>
      </c>
      <c r="G16" s="11">
        <v>4707.4325</v>
      </c>
      <c r="H16" s="11">
        <f t="shared" si="0"/>
        <v>9647553.23</v>
      </c>
    </row>
    <row r="17" spans="1:8" ht="12" customHeight="1">
      <c r="A17" s="2" t="str">
        <f>"Aug "&amp;RIGHT(A6,4)</f>
        <v>Aug 2011</v>
      </c>
      <c r="B17" s="11" t="s">
        <v>395</v>
      </c>
      <c r="C17" s="11" t="s">
        <v>395</v>
      </c>
      <c r="D17" s="11" t="s">
        <v>395</v>
      </c>
      <c r="E17" s="11">
        <v>6361598</v>
      </c>
      <c r="F17" s="11">
        <v>10865836.18</v>
      </c>
      <c r="G17" s="11">
        <v>5867.77</v>
      </c>
      <c r="H17" s="11">
        <f t="shared" si="0"/>
        <v>10865836.18</v>
      </c>
    </row>
    <row r="18" spans="1:8" ht="12" customHeight="1">
      <c r="A18" s="2" t="str">
        <f>"Sep "&amp;RIGHT(A6,4)</f>
        <v>Sep 2011</v>
      </c>
      <c r="B18" s="11">
        <v>1807</v>
      </c>
      <c r="C18" s="11">
        <v>2689</v>
      </c>
      <c r="D18" s="11">
        <v>122310</v>
      </c>
      <c r="E18" s="11">
        <v>5938036</v>
      </c>
      <c r="F18" s="11">
        <v>10136148.64</v>
      </c>
      <c r="G18" s="11">
        <v>5653.0575</v>
      </c>
      <c r="H18" s="11">
        <f t="shared" si="0"/>
        <v>10136148.64</v>
      </c>
    </row>
    <row r="19" spans="1:8" ht="12" customHeight="1">
      <c r="A19" s="12" t="s">
        <v>57</v>
      </c>
      <c r="B19" s="13">
        <v>1799.75</v>
      </c>
      <c r="C19" s="13">
        <v>2684</v>
      </c>
      <c r="D19" s="13">
        <v>119733.25</v>
      </c>
      <c r="E19" s="13">
        <v>69525725</v>
      </c>
      <c r="F19" s="13">
        <v>117202922.74</v>
      </c>
      <c r="G19" s="13">
        <v>59136.9975</v>
      </c>
      <c r="H19" s="13">
        <f t="shared" si="0"/>
        <v>117202922.74</v>
      </c>
    </row>
    <row r="20" spans="1:8" ht="12" customHeight="1">
      <c r="A20" s="14" t="s">
        <v>396</v>
      </c>
      <c r="B20" s="15">
        <v>1797.3333</v>
      </c>
      <c r="C20" s="15">
        <v>2682.3333</v>
      </c>
      <c r="D20" s="15">
        <v>118874.3333</v>
      </c>
      <c r="E20" s="15">
        <v>63587689</v>
      </c>
      <c r="F20" s="15">
        <v>107066774.1</v>
      </c>
      <c r="G20" s="15">
        <v>53483.94</v>
      </c>
      <c r="H20" s="15">
        <f t="shared" si="0"/>
        <v>107066774.1</v>
      </c>
    </row>
    <row r="21" ht="12" customHeight="1">
      <c r="A21" s="3" t="str">
        <f>"FY "&amp;RIGHT(A6,4)+1</f>
        <v>FY 2012</v>
      </c>
    </row>
    <row r="22" spans="1:8" ht="12" customHeight="1">
      <c r="A22" s="2" t="str">
        <f>"Oct "&amp;RIGHT(A6,4)</f>
        <v>Oct 2011</v>
      </c>
      <c r="B22" s="11" t="s">
        <v>395</v>
      </c>
      <c r="C22" s="11" t="s">
        <v>395</v>
      </c>
      <c r="D22" s="11" t="s">
        <v>395</v>
      </c>
      <c r="E22" s="11">
        <v>5758242</v>
      </c>
      <c r="F22" s="11">
        <v>9842148.73</v>
      </c>
      <c r="G22" s="11">
        <v>5652.39</v>
      </c>
      <c r="H22" s="11">
        <f aca="true" t="shared" si="1" ref="H22:H35">IF(ISBLANK(F22),"",F22)</f>
        <v>9842148.73</v>
      </c>
    </row>
    <row r="23" spans="1:8" ht="12" customHeight="1">
      <c r="A23" s="2" t="str">
        <f>"Nov "&amp;RIGHT(A6,4)</f>
        <v>Nov 2011</v>
      </c>
      <c r="B23" s="11" t="s">
        <v>395</v>
      </c>
      <c r="C23" s="11" t="s">
        <v>395</v>
      </c>
      <c r="D23" s="11" t="s">
        <v>395</v>
      </c>
      <c r="E23" s="11">
        <v>5738311</v>
      </c>
      <c r="F23" s="11">
        <v>9805182.37</v>
      </c>
      <c r="G23" s="11">
        <v>5351.125</v>
      </c>
      <c r="H23" s="11">
        <f t="shared" si="1"/>
        <v>9805182.37</v>
      </c>
    </row>
    <row r="24" spans="1:8" ht="12" customHeight="1">
      <c r="A24" s="2" t="str">
        <f>"Dec "&amp;RIGHT(A6,4)</f>
        <v>Dec 2011</v>
      </c>
      <c r="B24" s="11">
        <v>1792</v>
      </c>
      <c r="C24" s="11">
        <v>2659</v>
      </c>
      <c r="D24" s="11">
        <v>117611</v>
      </c>
      <c r="E24" s="11">
        <v>5736571</v>
      </c>
      <c r="F24" s="11">
        <v>9783319.94</v>
      </c>
      <c r="G24" s="11">
        <v>5007.8075</v>
      </c>
      <c r="H24" s="11">
        <f t="shared" si="1"/>
        <v>9783319.94</v>
      </c>
    </row>
    <row r="25" spans="1:8" ht="12" customHeight="1">
      <c r="A25" s="2" t="str">
        <f>"Jan "&amp;RIGHT(A6,4)+1</f>
        <v>Jan 2012</v>
      </c>
      <c r="B25" s="11" t="s">
        <v>395</v>
      </c>
      <c r="C25" s="11" t="s">
        <v>395</v>
      </c>
      <c r="D25" s="11" t="s">
        <v>395</v>
      </c>
      <c r="E25" s="11">
        <v>5789606</v>
      </c>
      <c r="F25" s="11">
        <v>9913589.6</v>
      </c>
      <c r="G25" s="11">
        <v>5376.2675</v>
      </c>
      <c r="H25" s="11">
        <f t="shared" si="1"/>
        <v>9913589.6</v>
      </c>
    </row>
    <row r="26" spans="1:8" ht="12" customHeight="1">
      <c r="A26" s="2" t="str">
        <f>"Feb "&amp;RIGHT(A6,4)+1</f>
        <v>Feb 2012</v>
      </c>
      <c r="B26" s="11" t="s">
        <v>395</v>
      </c>
      <c r="C26" s="11" t="s">
        <v>395</v>
      </c>
      <c r="D26" s="11" t="s">
        <v>395</v>
      </c>
      <c r="E26" s="11">
        <v>5727197</v>
      </c>
      <c r="F26" s="11">
        <v>9800617.5</v>
      </c>
      <c r="G26" s="11">
        <v>5322.645</v>
      </c>
      <c r="H26" s="11">
        <f t="shared" si="1"/>
        <v>9800617.5</v>
      </c>
    </row>
    <row r="27" spans="1:8" ht="12" customHeight="1">
      <c r="A27" s="2" t="str">
        <f>"Mar "&amp;RIGHT(A6,4)+1</f>
        <v>Mar 2012</v>
      </c>
      <c r="B27" s="11">
        <v>1808</v>
      </c>
      <c r="C27" s="11">
        <v>2661</v>
      </c>
      <c r="D27" s="11">
        <v>119284</v>
      </c>
      <c r="E27" s="11">
        <v>6069704</v>
      </c>
      <c r="F27" s="11">
        <v>10384068.36</v>
      </c>
      <c r="G27" s="11">
        <v>5501.09</v>
      </c>
      <c r="H27" s="11">
        <f t="shared" si="1"/>
        <v>10384068.36</v>
      </c>
    </row>
    <row r="28" spans="1:8" ht="12" customHeight="1">
      <c r="A28" s="2" t="str">
        <f>"Apr "&amp;RIGHT(A6,4)+1</f>
        <v>Apr 2012</v>
      </c>
      <c r="B28" s="11" t="s">
        <v>395</v>
      </c>
      <c r="C28" s="11" t="s">
        <v>395</v>
      </c>
      <c r="D28" s="11" t="s">
        <v>395</v>
      </c>
      <c r="E28" s="11">
        <v>5756065</v>
      </c>
      <c r="F28" s="11">
        <v>9827926.09</v>
      </c>
      <c r="G28" s="11">
        <v>5174.2375</v>
      </c>
      <c r="H28" s="11">
        <f t="shared" si="1"/>
        <v>9827926.09</v>
      </c>
    </row>
    <row r="29" spans="1:8" ht="12" customHeight="1">
      <c r="A29" s="2" t="str">
        <f>"May "&amp;RIGHT(A6,4)+1</f>
        <v>May 2012</v>
      </c>
      <c r="B29" s="11" t="s">
        <v>395</v>
      </c>
      <c r="C29" s="11" t="s">
        <v>395</v>
      </c>
      <c r="D29" s="11" t="s">
        <v>395</v>
      </c>
      <c r="E29" s="11">
        <v>6222639</v>
      </c>
      <c r="F29" s="11">
        <v>10630504.61</v>
      </c>
      <c r="G29" s="11">
        <v>5345.1175</v>
      </c>
      <c r="H29" s="11">
        <f t="shared" si="1"/>
        <v>10630504.61</v>
      </c>
    </row>
    <row r="30" spans="1:8" ht="12" customHeight="1">
      <c r="A30" s="2" t="str">
        <f>"Jun "&amp;RIGHT(A6,4)+1</f>
        <v>Jun 2012</v>
      </c>
      <c r="B30" s="11">
        <v>1809</v>
      </c>
      <c r="C30" s="11">
        <v>2655</v>
      </c>
      <c r="D30" s="11">
        <v>118619</v>
      </c>
      <c r="E30" s="11">
        <v>5818770</v>
      </c>
      <c r="F30" s="11">
        <v>9943958.55</v>
      </c>
      <c r="G30" s="11">
        <v>5052.7525</v>
      </c>
      <c r="H30" s="11">
        <f t="shared" si="1"/>
        <v>9943958.55</v>
      </c>
    </row>
    <row r="31" spans="1:8" ht="12" customHeight="1">
      <c r="A31" s="2" t="str">
        <f>"Jul "&amp;RIGHT(A6,4)+1</f>
        <v>Jul 2012</v>
      </c>
      <c r="B31" s="11" t="s">
        <v>395</v>
      </c>
      <c r="C31" s="11" t="s">
        <v>395</v>
      </c>
      <c r="D31" s="11" t="s">
        <v>395</v>
      </c>
      <c r="E31" s="11">
        <v>5913977</v>
      </c>
      <c r="F31" s="11">
        <v>10394977.18</v>
      </c>
      <c r="G31" s="11">
        <v>2033.1675</v>
      </c>
      <c r="H31" s="11">
        <f t="shared" si="1"/>
        <v>10394977.18</v>
      </c>
    </row>
    <row r="32" spans="1:8" ht="12" customHeight="1">
      <c r="A32" s="2" t="str">
        <f>"Aug "&amp;RIGHT(A6,4)+1</f>
        <v>Aug 2012</v>
      </c>
      <c r="B32" s="11" t="s">
        <v>395</v>
      </c>
      <c r="C32" s="11" t="s">
        <v>395</v>
      </c>
      <c r="D32" s="11" t="s">
        <v>395</v>
      </c>
      <c r="E32" s="11">
        <v>6441032</v>
      </c>
      <c r="F32" s="11">
        <v>11325555.76</v>
      </c>
      <c r="G32" s="11" t="s">
        <v>395</v>
      </c>
      <c r="H32" s="11">
        <f t="shared" si="1"/>
        <v>11325555.76</v>
      </c>
    </row>
    <row r="33" spans="1:8" ht="12" customHeight="1">
      <c r="A33" s="2" t="str">
        <f>"Sep "&amp;RIGHT(A6,4)+1</f>
        <v>Sep 2012</v>
      </c>
      <c r="B33" s="11" t="s">
        <v>395</v>
      </c>
      <c r="C33" s="11" t="s">
        <v>395</v>
      </c>
      <c r="D33" s="11" t="s">
        <v>395</v>
      </c>
      <c r="E33" s="11" t="s">
        <v>395</v>
      </c>
      <c r="F33" s="11" t="s">
        <v>395</v>
      </c>
      <c r="G33" s="11" t="s">
        <v>395</v>
      </c>
      <c r="H33" s="11" t="str">
        <f t="shared" si="1"/>
        <v>--</v>
      </c>
    </row>
    <row r="34" spans="1:8" ht="12" customHeight="1">
      <c r="A34" s="12" t="s">
        <v>57</v>
      </c>
      <c r="B34" s="13">
        <v>1803</v>
      </c>
      <c r="C34" s="13">
        <v>2658.3333</v>
      </c>
      <c r="D34" s="13">
        <v>118504.6667</v>
      </c>
      <c r="E34" s="13">
        <v>64972114</v>
      </c>
      <c r="F34" s="13">
        <v>111651848.69</v>
      </c>
      <c r="G34" s="13">
        <v>49816.6</v>
      </c>
      <c r="H34" s="13">
        <f t="shared" si="1"/>
        <v>111651848.69</v>
      </c>
    </row>
    <row r="35" spans="1:8" ht="12" customHeight="1">
      <c r="A35" s="14" t="str">
        <f>"Total "&amp;MID(A20,7,LEN(A20)-13)&amp;" Months"</f>
        <v>Total 11 Months</v>
      </c>
      <c r="B35" s="15">
        <v>1803</v>
      </c>
      <c r="C35" s="15">
        <v>2658.3333</v>
      </c>
      <c r="D35" s="15">
        <v>118504.6667</v>
      </c>
      <c r="E35" s="15">
        <v>64972114</v>
      </c>
      <c r="F35" s="15">
        <v>111651848.69</v>
      </c>
      <c r="G35" s="15">
        <v>49816.6</v>
      </c>
      <c r="H35" s="15">
        <f t="shared" si="1"/>
        <v>111651848.69</v>
      </c>
    </row>
    <row r="36" spans="1:8" ht="12" customHeight="1">
      <c r="A36" s="33"/>
      <c r="B36" s="33"/>
      <c r="C36" s="33"/>
      <c r="D36" s="33"/>
      <c r="E36" s="33"/>
      <c r="F36" s="33"/>
      <c r="G36" s="33"/>
      <c r="H36" s="33"/>
    </row>
    <row r="37" spans="1:8" ht="69.75" customHeight="1">
      <c r="A37" s="53" t="s">
        <v>132</v>
      </c>
      <c r="B37" s="53"/>
      <c r="C37" s="53"/>
      <c r="D37" s="53"/>
      <c r="E37" s="53"/>
      <c r="F37" s="53"/>
      <c r="G37" s="53"/>
      <c r="H37" s="53"/>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D3:D4"/>
    <mergeCell ref="E3:E4"/>
    <mergeCell ref="F3:F4"/>
    <mergeCell ref="G3:G4"/>
    <mergeCell ref="A1:G1"/>
    <mergeCell ref="A2:G2"/>
    <mergeCell ref="A3:A4"/>
    <mergeCell ref="B3:B4"/>
    <mergeCell ref="C3:C4"/>
    <mergeCell ref="A37:H37"/>
    <mergeCell ref="H3:H4"/>
    <mergeCell ref="B5:E5"/>
    <mergeCell ref="F5:H5"/>
    <mergeCell ref="A36:H36"/>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2.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D3" sqref="D3:D4"/>
    </sheetView>
  </sheetViews>
  <sheetFormatPr defaultColWidth="9.140625" defaultRowHeight="12.75"/>
  <cols>
    <col min="1" max="6" width="11.421875" style="0" customWidth="1"/>
    <col min="7" max="7" width="57.140625" style="0" customWidth="1"/>
  </cols>
  <sheetData>
    <row r="1" spans="1:6" ht="12" customHeight="1">
      <c r="A1" s="42" t="s">
        <v>393</v>
      </c>
      <c r="B1" s="42"/>
      <c r="C1" s="42"/>
      <c r="D1" s="42"/>
      <c r="E1" s="42"/>
      <c r="F1" s="63">
        <v>41222</v>
      </c>
    </row>
    <row r="2" spans="1:6" ht="12" customHeight="1">
      <c r="A2" s="44" t="s">
        <v>133</v>
      </c>
      <c r="B2" s="44"/>
      <c r="C2" s="44"/>
      <c r="D2" s="44"/>
      <c r="E2" s="44"/>
      <c r="F2" s="1"/>
    </row>
    <row r="3" spans="1:6" ht="24" customHeight="1">
      <c r="A3" s="46" t="s">
        <v>52</v>
      </c>
      <c r="B3" s="48" t="s">
        <v>117</v>
      </c>
      <c r="C3" s="49"/>
      <c r="D3" s="38" t="s">
        <v>340</v>
      </c>
      <c r="E3" s="38" t="s">
        <v>237</v>
      </c>
      <c r="F3" s="40" t="s">
        <v>60</v>
      </c>
    </row>
    <row r="4" spans="1:6" ht="24" customHeight="1">
      <c r="A4" s="47"/>
      <c r="B4" s="10" t="s">
        <v>134</v>
      </c>
      <c r="C4" s="10" t="s">
        <v>135</v>
      </c>
      <c r="D4" s="39"/>
      <c r="E4" s="39"/>
      <c r="F4" s="41"/>
    </row>
    <row r="5" spans="1:7" ht="12" customHeight="1">
      <c r="A5" s="1"/>
      <c r="B5" s="55" t="str">
        <f>REPT("-",5)&amp;" Number "&amp;REPT("-",4)&amp;"   "&amp;REPT("-",43)&amp;" Dollars "&amp;REPT("-",41)</f>
        <v>----- Number ----   ------------------------------------------- Dollars -----------------------------------------</v>
      </c>
      <c r="C5" s="55"/>
      <c r="D5" s="55"/>
      <c r="E5" s="55"/>
      <c r="F5" s="55"/>
      <c r="G5" s="55"/>
    </row>
    <row r="6" ht="12" customHeight="1">
      <c r="A6" s="3" t="s">
        <v>394</v>
      </c>
    </row>
    <row r="7" spans="1:6" ht="12" customHeight="1">
      <c r="A7" s="2" t="str">
        <f>"Oct "&amp;RIGHT(A6,4)-1</f>
        <v>Oct 2010</v>
      </c>
      <c r="B7" s="11">
        <v>168300334</v>
      </c>
      <c r="C7" s="11">
        <v>215590336.04</v>
      </c>
      <c r="D7" s="11">
        <v>132024</v>
      </c>
      <c r="E7" s="11" t="s">
        <v>395</v>
      </c>
      <c r="F7" s="11">
        <v>215722360.04</v>
      </c>
    </row>
    <row r="8" spans="1:6" ht="12" customHeight="1">
      <c r="A8" s="2" t="str">
        <f>"Nov "&amp;RIGHT(A6,4)-1</f>
        <v>Nov 2010</v>
      </c>
      <c r="B8" s="11">
        <v>160172982</v>
      </c>
      <c r="C8" s="11">
        <v>205786626.62</v>
      </c>
      <c r="D8" s="11">
        <v>827605</v>
      </c>
      <c r="E8" s="11" t="s">
        <v>395</v>
      </c>
      <c r="F8" s="11">
        <v>206614231.62</v>
      </c>
    </row>
    <row r="9" spans="1:6" ht="12" customHeight="1">
      <c r="A9" s="2" t="str">
        <f>"Dec "&amp;RIGHT(A6,4)-1</f>
        <v>Dec 2010</v>
      </c>
      <c r="B9" s="11">
        <v>148715305</v>
      </c>
      <c r="C9" s="11">
        <v>190995741.74</v>
      </c>
      <c r="D9" s="11">
        <v>19160699</v>
      </c>
      <c r="E9" s="11">
        <v>43482257</v>
      </c>
      <c r="F9" s="11">
        <v>253638697.74</v>
      </c>
    </row>
    <row r="10" spans="1:6" ht="12" customHeight="1">
      <c r="A10" s="2" t="str">
        <f>"Jan "&amp;RIGHT(A6,4)</f>
        <v>Jan 2011</v>
      </c>
      <c r="B10" s="11">
        <v>156795585</v>
      </c>
      <c r="C10" s="11">
        <v>200475493.08</v>
      </c>
      <c r="D10" s="11">
        <v>106124</v>
      </c>
      <c r="E10" s="11" t="s">
        <v>395</v>
      </c>
      <c r="F10" s="11">
        <v>200581617.08</v>
      </c>
    </row>
    <row r="11" spans="1:6" ht="12" customHeight="1">
      <c r="A11" s="2" t="str">
        <f>"Feb "&amp;RIGHT(A6,4)</f>
        <v>Feb 2011</v>
      </c>
      <c r="B11" s="11">
        <v>153779712</v>
      </c>
      <c r="C11" s="11">
        <v>197249664.05</v>
      </c>
      <c r="D11" s="11">
        <v>25978</v>
      </c>
      <c r="E11" s="11" t="s">
        <v>395</v>
      </c>
      <c r="F11" s="11">
        <v>197275642.05</v>
      </c>
    </row>
    <row r="12" spans="1:6" ht="12" customHeight="1">
      <c r="A12" s="2" t="str">
        <f>"Mar "&amp;RIGHT(A6,4)</f>
        <v>Mar 2011</v>
      </c>
      <c r="B12" s="11">
        <v>188790858</v>
      </c>
      <c r="C12" s="11">
        <v>242547298.53</v>
      </c>
      <c r="D12" s="11">
        <v>30600139</v>
      </c>
      <c r="E12" s="11">
        <v>38610601</v>
      </c>
      <c r="F12" s="11">
        <v>311758038.53</v>
      </c>
    </row>
    <row r="13" spans="1:6" ht="12" customHeight="1">
      <c r="A13" s="2" t="str">
        <f>"Apr "&amp;RIGHT(A6,4)</f>
        <v>Apr 2011</v>
      </c>
      <c r="B13" s="11">
        <v>169112072</v>
      </c>
      <c r="C13" s="11">
        <v>215936448.06</v>
      </c>
      <c r="D13" s="11">
        <v>121561</v>
      </c>
      <c r="E13" s="11" t="s">
        <v>395</v>
      </c>
      <c r="F13" s="11">
        <v>216058009.06</v>
      </c>
    </row>
    <row r="14" spans="1:6" ht="12" customHeight="1">
      <c r="A14" s="2" t="str">
        <f>"May "&amp;RIGHT(A6,4)</f>
        <v>May 2011</v>
      </c>
      <c r="B14" s="11">
        <v>173733434</v>
      </c>
      <c r="C14" s="11">
        <v>221090475.28</v>
      </c>
      <c r="D14" s="11">
        <v>0</v>
      </c>
      <c r="E14" s="11" t="s">
        <v>395</v>
      </c>
      <c r="F14" s="11">
        <v>221090475.28</v>
      </c>
    </row>
    <row r="15" spans="1:6" ht="12" customHeight="1">
      <c r="A15" s="2" t="str">
        <f>"Jun "&amp;RIGHT(A6,4)</f>
        <v>Jun 2011</v>
      </c>
      <c r="B15" s="11">
        <v>156136154</v>
      </c>
      <c r="C15" s="11">
        <v>195955459.08</v>
      </c>
      <c r="D15" s="11">
        <v>24114019</v>
      </c>
      <c r="E15" s="11">
        <v>36213581</v>
      </c>
      <c r="F15" s="11">
        <v>256283059.08</v>
      </c>
    </row>
    <row r="16" spans="1:6" ht="12" customHeight="1">
      <c r="A16" s="2" t="str">
        <f>"Jul "&amp;RIGHT(A6,4)</f>
        <v>Jul 2011</v>
      </c>
      <c r="B16" s="11">
        <v>132611883</v>
      </c>
      <c r="C16" s="11">
        <v>171765617.41</v>
      </c>
      <c r="D16" s="11">
        <v>76461.01</v>
      </c>
      <c r="E16" s="11" t="s">
        <v>395</v>
      </c>
      <c r="F16" s="11">
        <v>171842078.42</v>
      </c>
    </row>
    <row r="17" spans="1:6" ht="12" customHeight="1">
      <c r="A17" s="2" t="str">
        <f>"Aug "&amp;RIGHT(A6,4)</f>
        <v>Aug 2011</v>
      </c>
      <c r="B17" s="11">
        <v>156661721</v>
      </c>
      <c r="C17" s="11">
        <v>200349909.04</v>
      </c>
      <c r="D17" s="11">
        <v>77605.92</v>
      </c>
      <c r="E17" s="11" t="s">
        <v>395</v>
      </c>
      <c r="F17" s="11">
        <v>200427514.96</v>
      </c>
    </row>
    <row r="18" spans="1:6" ht="12" customHeight="1">
      <c r="A18" s="2" t="str">
        <f>"Sep "&amp;RIGHT(A6,4)</f>
        <v>Sep 2011</v>
      </c>
      <c r="B18" s="11">
        <v>164164713</v>
      </c>
      <c r="C18" s="11">
        <v>214346508.96</v>
      </c>
      <c r="D18" s="11">
        <v>26786082.88</v>
      </c>
      <c r="E18" s="11">
        <v>31410116</v>
      </c>
      <c r="F18" s="11">
        <v>272542707.84</v>
      </c>
    </row>
    <row r="19" spans="1:6" ht="12" customHeight="1">
      <c r="A19" s="12" t="s">
        <v>57</v>
      </c>
      <c r="B19" s="13">
        <v>1928974753</v>
      </c>
      <c r="C19" s="13">
        <v>2472089577.89</v>
      </c>
      <c r="D19" s="13">
        <v>102028298.81</v>
      </c>
      <c r="E19" s="13">
        <v>149716555</v>
      </c>
      <c r="F19" s="13">
        <v>2723834431.7</v>
      </c>
    </row>
    <row r="20" spans="1:6" ht="12" customHeight="1">
      <c r="A20" s="14" t="s">
        <v>396</v>
      </c>
      <c r="B20" s="15">
        <v>1764810040</v>
      </c>
      <c r="C20" s="15">
        <v>2257743068.93</v>
      </c>
      <c r="D20" s="15">
        <v>75242215.93</v>
      </c>
      <c r="E20" s="15">
        <v>118306439</v>
      </c>
      <c r="F20" s="15">
        <v>2451291723.86</v>
      </c>
    </row>
    <row r="21" ht="12" customHeight="1">
      <c r="A21" s="3" t="str">
        <f>"FY "&amp;RIGHT(A6,4)+1</f>
        <v>FY 2012</v>
      </c>
    </row>
    <row r="22" spans="1:6" ht="12" customHeight="1">
      <c r="A22" s="2" t="str">
        <f>"Oct "&amp;RIGHT(A6,4)</f>
        <v>Oct 2011</v>
      </c>
      <c r="B22" s="11">
        <v>168098277</v>
      </c>
      <c r="C22" s="11">
        <v>223243877.43</v>
      </c>
      <c r="D22" s="11">
        <v>169661.63</v>
      </c>
      <c r="E22" s="11" t="s">
        <v>395</v>
      </c>
      <c r="F22" s="11">
        <v>223413539.06</v>
      </c>
    </row>
    <row r="23" spans="1:6" ht="12" customHeight="1">
      <c r="A23" s="2" t="str">
        <f>"Nov "&amp;RIGHT(A6,4)</f>
        <v>Nov 2011</v>
      </c>
      <c r="B23" s="11">
        <v>161583762</v>
      </c>
      <c r="C23" s="11">
        <v>215442818.85</v>
      </c>
      <c r="D23" s="11">
        <v>134542.81</v>
      </c>
      <c r="E23" s="11" t="s">
        <v>395</v>
      </c>
      <c r="F23" s="11">
        <v>215577361.66</v>
      </c>
    </row>
    <row r="24" spans="1:6" ht="12" customHeight="1">
      <c r="A24" s="2" t="str">
        <f>"Dec "&amp;RIGHT(A6,4)</f>
        <v>Dec 2011</v>
      </c>
      <c r="B24" s="11">
        <v>149255204</v>
      </c>
      <c r="C24" s="11">
        <v>198956667.08</v>
      </c>
      <c r="D24" s="11">
        <v>19725559.31</v>
      </c>
      <c r="E24" s="11">
        <v>35772803</v>
      </c>
      <c r="F24" s="11">
        <v>254455029.39</v>
      </c>
    </row>
    <row r="25" spans="1:6" ht="12" customHeight="1">
      <c r="A25" s="2" t="str">
        <f>"Jan "&amp;RIGHT(A6,4)+1</f>
        <v>Jan 2012</v>
      </c>
      <c r="B25" s="11">
        <v>166897972</v>
      </c>
      <c r="C25" s="11">
        <v>221973981.65</v>
      </c>
      <c r="D25" s="11">
        <v>20045.09</v>
      </c>
      <c r="E25" s="11" t="s">
        <v>395</v>
      </c>
      <c r="F25" s="11">
        <v>221994026.74</v>
      </c>
    </row>
    <row r="26" spans="1:6" ht="12" customHeight="1">
      <c r="A26" s="2" t="str">
        <f>"Feb "&amp;RIGHT(A6,4)+1</f>
        <v>Feb 2012</v>
      </c>
      <c r="B26" s="11">
        <v>169782744</v>
      </c>
      <c r="C26" s="11">
        <v>225321097.94</v>
      </c>
      <c r="D26" s="11">
        <v>150360.35</v>
      </c>
      <c r="E26" s="11" t="s">
        <v>395</v>
      </c>
      <c r="F26" s="11">
        <v>225471458.29</v>
      </c>
    </row>
    <row r="27" spans="1:6" ht="12" customHeight="1">
      <c r="A27" s="2" t="str">
        <f>"Mar "&amp;RIGHT(A6,4)+1</f>
        <v>Mar 2012</v>
      </c>
      <c r="B27" s="11">
        <v>181594169</v>
      </c>
      <c r="C27" s="11">
        <v>242087934.74</v>
      </c>
      <c r="D27" s="11">
        <v>29427956.13</v>
      </c>
      <c r="E27" s="11">
        <v>37714982</v>
      </c>
      <c r="F27" s="11">
        <v>309230872.87</v>
      </c>
    </row>
    <row r="28" spans="1:6" ht="12" customHeight="1">
      <c r="A28" s="2" t="str">
        <f>"Apr "&amp;RIGHT(A6,4)+1</f>
        <v>Apr 2012</v>
      </c>
      <c r="B28" s="11">
        <v>170278552</v>
      </c>
      <c r="C28" s="11">
        <v>226229473.19</v>
      </c>
      <c r="D28" s="11">
        <v>274424.95</v>
      </c>
      <c r="E28" s="11" t="s">
        <v>395</v>
      </c>
      <c r="F28" s="11">
        <v>226503898.14</v>
      </c>
    </row>
    <row r="29" spans="1:6" ht="12" customHeight="1">
      <c r="A29" s="2" t="str">
        <f>"May "&amp;RIGHT(A6,4)+1</f>
        <v>May 2012</v>
      </c>
      <c r="B29" s="11">
        <v>180433640</v>
      </c>
      <c r="C29" s="11">
        <v>237427224.17</v>
      </c>
      <c r="D29" s="11">
        <v>150.96</v>
      </c>
      <c r="E29" s="11" t="s">
        <v>395</v>
      </c>
      <c r="F29" s="11">
        <v>237427375.13</v>
      </c>
    </row>
    <row r="30" spans="1:6" ht="12" customHeight="1">
      <c r="A30" s="2" t="str">
        <f>"Jun "&amp;RIGHT(A6,4)+1</f>
        <v>Jun 2012</v>
      </c>
      <c r="B30" s="11">
        <v>147173936</v>
      </c>
      <c r="C30" s="11">
        <v>191023003.66</v>
      </c>
      <c r="D30" s="11">
        <v>28873124</v>
      </c>
      <c r="E30" s="11">
        <v>37033997</v>
      </c>
      <c r="F30" s="11">
        <v>256930124.66</v>
      </c>
    </row>
    <row r="31" spans="1:6" ht="12" customHeight="1">
      <c r="A31" s="2" t="str">
        <f>"Jul "&amp;RIGHT(A6,4)+1</f>
        <v>Jul 2012</v>
      </c>
      <c r="B31" s="11">
        <v>139865556</v>
      </c>
      <c r="C31" s="11">
        <v>188219956.23</v>
      </c>
      <c r="D31" s="11">
        <v>127085.17</v>
      </c>
      <c r="E31" s="11" t="s">
        <v>395</v>
      </c>
      <c r="F31" s="11">
        <v>188347041.4</v>
      </c>
    </row>
    <row r="32" spans="1:6" ht="12" customHeight="1">
      <c r="A32" s="2" t="str">
        <f>"Aug "&amp;RIGHT(A6,4)+1</f>
        <v>Aug 2012</v>
      </c>
      <c r="B32" s="11">
        <v>158765944</v>
      </c>
      <c r="C32" s="11">
        <v>211578971.48</v>
      </c>
      <c r="D32" s="11">
        <v>32787.19</v>
      </c>
      <c r="E32" s="11" t="s">
        <v>395</v>
      </c>
      <c r="F32" s="11">
        <v>211611758.67</v>
      </c>
    </row>
    <row r="33" spans="1:6" ht="12" customHeight="1">
      <c r="A33" s="2" t="str">
        <f>"Sep "&amp;RIGHT(A6,4)+1</f>
        <v>Sep 2012</v>
      </c>
      <c r="B33" s="11" t="s">
        <v>395</v>
      </c>
      <c r="C33" s="11" t="s">
        <v>395</v>
      </c>
      <c r="D33" s="11" t="s">
        <v>395</v>
      </c>
      <c r="E33" s="11" t="s">
        <v>395</v>
      </c>
      <c r="F33" s="11" t="s">
        <v>395</v>
      </c>
    </row>
    <row r="34" spans="1:6" ht="12" customHeight="1">
      <c r="A34" s="12" t="s">
        <v>57</v>
      </c>
      <c r="B34" s="13">
        <v>1793729756</v>
      </c>
      <c r="C34" s="13">
        <v>2381505006.42</v>
      </c>
      <c r="D34" s="13">
        <v>78935697.59</v>
      </c>
      <c r="E34" s="13">
        <v>110521782</v>
      </c>
      <c r="F34" s="13">
        <v>2570962486.01</v>
      </c>
    </row>
    <row r="35" spans="1:6" ht="12" customHeight="1">
      <c r="A35" s="14" t="str">
        <f>"Total "&amp;MID(A20,7,LEN(A20)-13)&amp;" Months"</f>
        <v>Total 11 Months</v>
      </c>
      <c r="B35" s="15">
        <v>1793729756</v>
      </c>
      <c r="C35" s="15">
        <v>2381505006.42</v>
      </c>
      <c r="D35" s="15">
        <v>78935697.59</v>
      </c>
      <c r="E35" s="15">
        <v>110521782</v>
      </c>
      <c r="F35" s="15">
        <v>2570962486.01</v>
      </c>
    </row>
    <row r="36" spans="1:6" ht="12" customHeight="1">
      <c r="A36" s="33"/>
      <c r="B36" s="33"/>
      <c r="C36" s="33"/>
      <c r="D36" s="33"/>
      <c r="E36" s="33"/>
      <c r="F36" s="33"/>
    </row>
    <row r="37" spans="1:6" ht="69.75" customHeight="1">
      <c r="A37" s="53" t="s">
        <v>136</v>
      </c>
      <c r="B37" s="53"/>
      <c r="C37" s="53"/>
      <c r="D37" s="53"/>
      <c r="E37" s="53"/>
      <c r="F37" s="53"/>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F3:F4"/>
    <mergeCell ref="B5:G5"/>
    <mergeCell ref="A36:F36"/>
    <mergeCell ref="A37:F37"/>
    <mergeCell ref="A1:E1"/>
    <mergeCell ref="A2:E2"/>
    <mergeCell ref="A3:A4"/>
    <mergeCell ref="B3:C3"/>
    <mergeCell ref="D3:D4"/>
    <mergeCell ref="E3:E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3.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7" sqref="A7"/>
    </sheetView>
  </sheetViews>
  <sheetFormatPr defaultColWidth="9.140625" defaultRowHeight="12.75"/>
  <cols>
    <col min="1" max="9" width="11.421875" style="0" customWidth="1"/>
  </cols>
  <sheetData>
    <row r="1" spans="1:9" ht="12" customHeight="1">
      <c r="A1" s="42" t="s">
        <v>393</v>
      </c>
      <c r="B1" s="42"/>
      <c r="C1" s="42"/>
      <c r="D1" s="42"/>
      <c r="E1" s="42"/>
      <c r="F1" s="42"/>
      <c r="G1" s="42"/>
      <c r="H1" s="42"/>
      <c r="I1" s="63">
        <v>41222</v>
      </c>
    </row>
    <row r="2" spans="1:9" ht="12" customHeight="1">
      <c r="A2" s="44" t="s">
        <v>238</v>
      </c>
      <c r="B2" s="44"/>
      <c r="C2" s="44"/>
      <c r="D2" s="44"/>
      <c r="E2" s="44"/>
      <c r="F2" s="44"/>
      <c r="G2" s="44"/>
      <c r="H2" s="44"/>
      <c r="I2" s="1"/>
    </row>
    <row r="3" spans="1:9" ht="24" customHeight="1">
      <c r="A3" s="46" t="s">
        <v>52</v>
      </c>
      <c r="B3" s="38" t="s">
        <v>128</v>
      </c>
      <c r="C3" s="38" t="s">
        <v>129</v>
      </c>
      <c r="D3" s="38" t="s">
        <v>130</v>
      </c>
      <c r="E3" s="48" t="s">
        <v>137</v>
      </c>
      <c r="F3" s="54"/>
      <c r="G3" s="54"/>
      <c r="H3" s="54"/>
      <c r="I3" s="54"/>
    </row>
    <row r="4" spans="1:9" ht="24" customHeight="1">
      <c r="A4" s="47"/>
      <c r="B4" s="39"/>
      <c r="C4" s="39"/>
      <c r="D4" s="39"/>
      <c r="E4" s="10" t="s">
        <v>111</v>
      </c>
      <c r="F4" s="10" t="s">
        <v>112</v>
      </c>
      <c r="G4" s="10" t="s">
        <v>113</v>
      </c>
      <c r="H4" s="10" t="s">
        <v>114</v>
      </c>
      <c r="I4" s="9" t="s">
        <v>57</v>
      </c>
    </row>
    <row r="5" spans="1:9" ht="12" customHeight="1">
      <c r="A5" s="1"/>
      <c r="B5" s="33" t="str">
        <f>REPT("-",89)&amp;" Number "&amp;REPT("-",89)</f>
        <v>----------------------------------------------------------------------------------------- Number -----------------------------------------------------------------------------------------</v>
      </c>
      <c r="C5" s="33"/>
      <c r="D5" s="33"/>
      <c r="E5" s="33"/>
      <c r="F5" s="33"/>
      <c r="G5" s="33"/>
      <c r="H5" s="33"/>
      <c r="I5" s="33"/>
    </row>
    <row r="6" ht="12" customHeight="1">
      <c r="A6" s="3" t="s">
        <v>394</v>
      </c>
    </row>
    <row r="7" spans="1:9" ht="12" customHeight="1">
      <c r="A7" s="2" t="str">
        <f>"Oct "&amp;RIGHT(A6,4)-1</f>
        <v>Oct 2010</v>
      </c>
      <c r="B7" s="11" t="s">
        <v>395</v>
      </c>
      <c r="C7" s="11" t="s">
        <v>395</v>
      </c>
      <c r="D7" s="11" t="s">
        <v>395</v>
      </c>
      <c r="E7" s="11">
        <v>9298</v>
      </c>
      <c r="F7" s="11">
        <v>14055</v>
      </c>
      <c r="G7" s="11">
        <v>3621</v>
      </c>
      <c r="H7" s="11">
        <v>308065</v>
      </c>
      <c r="I7" s="11">
        <v>335039</v>
      </c>
    </row>
    <row r="8" spans="1:9" ht="12" customHeight="1">
      <c r="A8" s="2" t="str">
        <f>"Nov "&amp;RIGHT(A6,4)-1</f>
        <v>Nov 2010</v>
      </c>
      <c r="B8" s="11" t="s">
        <v>395</v>
      </c>
      <c r="C8" s="11" t="s">
        <v>395</v>
      </c>
      <c r="D8" s="11" t="s">
        <v>395</v>
      </c>
      <c r="E8" s="11">
        <v>12368</v>
      </c>
      <c r="F8" s="11">
        <v>17337</v>
      </c>
      <c r="G8" s="11">
        <v>1840</v>
      </c>
      <c r="H8" s="11">
        <v>291282</v>
      </c>
      <c r="I8" s="11">
        <v>322827</v>
      </c>
    </row>
    <row r="9" spans="1:9" ht="12" customHeight="1">
      <c r="A9" s="2" t="str">
        <f>"Dec "&amp;RIGHT(A6,4)-1</f>
        <v>Dec 2010</v>
      </c>
      <c r="B9" s="11" t="s">
        <v>395</v>
      </c>
      <c r="C9" s="11" t="s">
        <v>395</v>
      </c>
      <c r="D9" s="11" t="s">
        <v>395</v>
      </c>
      <c r="E9" s="11">
        <v>15850</v>
      </c>
      <c r="F9" s="11">
        <v>22551</v>
      </c>
      <c r="G9" s="11">
        <v>0</v>
      </c>
      <c r="H9" s="11">
        <v>246088</v>
      </c>
      <c r="I9" s="11">
        <v>284489</v>
      </c>
    </row>
    <row r="10" spans="1:9" ht="12" customHeight="1">
      <c r="A10" s="2" t="str">
        <f>"Jan "&amp;RIGHT(A6,4)</f>
        <v>Jan 2011</v>
      </c>
      <c r="B10" s="11" t="s">
        <v>395</v>
      </c>
      <c r="C10" s="11" t="s">
        <v>395</v>
      </c>
      <c r="D10" s="11" t="s">
        <v>395</v>
      </c>
      <c r="E10" s="11">
        <v>3458</v>
      </c>
      <c r="F10" s="11">
        <v>6662</v>
      </c>
      <c r="G10" s="11">
        <v>0</v>
      </c>
      <c r="H10" s="11">
        <v>317825</v>
      </c>
      <c r="I10" s="11">
        <v>327945</v>
      </c>
    </row>
    <row r="11" spans="1:9" ht="12" customHeight="1">
      <c r="A11" s="2" t="str">
        <f>"Feb "&amp;RIGHT(A6,4)</f>
        <v>Feb 2011</v>
      </c>
      <c r="B11" s="11" t="s">
        <v>395</v>
      </c>
      <c r="C11" s="11" t="s">
        <v>395</v>
      </c>
      <c r="D11" s="11" t="s">
        <v>395</v>
      </c>
      <c r="E11" s="11">
        <v>3346</v>
      </c>
      <c r="F11" s="11">
        <v>4758</v>
      </c>
      <c r="G11" s="11">
        <v>0</v>
      </c>
      <c r="H11" s="11">
        <v>296076</v>
      </c>
      <c r="I11" s="11">
        <v>304180</v>
      </c>
    </row>
    <row r="12" spans="1:9" ht="12" customHeight="1">
      <c r="A12" s="2" t="str">
        <f>"Mar "&amp;RIGHT(A6,4)</f>
        <v>Mar 2011</v>
      </c>
      <c r="B12" s="11" t="s">
        <v>395</v>
      </c>
      <c r="C12" s="11" t="s">
        <v>395</v>
      </c>
      <c r="D12" s="11" t="s">
        <v>395</v>
      </c>
      <c r="E12" s="11">
        <v>12804</v>
      </c>
      <c r="F12" s="11">
        <v>19476</v>
      </c>
      <c r="G12" s="11">
        <v>267</v>
      </c>
      <c r="H12" s="11">
        <v>371232</v>
      </c>
      <c r="I12" s="11">
        <v>403779</v>
      </c>
    </row>
    <row r="13" spans="1:9" ht="12" customHeight="1">
      <c r="A13" s="2" t="str">
        <f>"Apr "&amp;RIGHT(A6,4)</f>
        <v>Apr 2011</v>
      </c>
      <c r="B13" s="11" t="s">
        <v>395</v>
      </c>
      <c r="C13" s="11" t="s">
        <v>395</v>
      </c>
      <c r="D13" s="11" t="s">
        <v>395</v>
      </c>
      <c r="E13" s="11">
        <v>11876</v>
      </c>
      <c r="F13" s="11">
        <v>19939</v>
      </c>
      <c r="G13" s="11">
        <v>1157</v>
      </c>
      <c r="H13" s="11">
        <v>305816</v>
      </c>
      <c r="I13" s="11">
        <v>338788</v>
      </c>
    </row>
    <row r="14" spans="1:9" ht="12" customHeight="1">
      <c r="A14" s="2" t="str">
        <f>"May "&amp;RIGHT(A6,4)</f>
        <v>May 2011</v>
      </c>
      <c r="B14" s="11" t="s">
        <v>395</v>
      </c>
      <c r="C14" s="11" t="s">
        <v>395</v>
      </c>
      <c r="D14" s="11" t="s">
        <v>395</v>
      </c>
      <c r="E14" s="11">
        <v>77246</v>
      </c>
      <c r="F14" s="11">
        <v>175071</v>
      </c>
      <c r="G14" s="11">
        <v>20840</v>
      </c>
      <c r="H14" s="11">
        <v>348668</v>
      </c>
      <c r="I14" s="11">
        <v>621825</v>
      </c>
    </row>
    <row r="15" spans="1:9" ht="12" customHeight="1">
      <c r="A15" s="2" t="str">
        <f>"Jun "&amp;RIGHT(A6,4)</f>
        <v>Jun 2011</v>
      </c>
      <c r="B15" s="11" t="s">
        <v>395</v>
      </c>
      <c r="C15" s="11" t="s">
        <v>395</v>
      </c>
      <c r="D15" s="11" t="s">
        <v>395</v>
      </c>
      <c r="E15" s="11">
        <v>12642989</v>
      </c>
      <c r="F15" s="11">
        <v>28468822</v>
      </c>
      <c r="G15" s="11">
        <v>1077679</v>
      </c>
      <c r="H15" s="11">
        <v>4077047</v>
      </c>
      <c r="I15" s="11">
        <v>46266537</v>
      </c>
    </row>
    <row r="16" spans="1:9" ht="12" customHeight="1">
      <c r="A16" s="2" t="str">
        <f>"Jul "&amp;RIGHT(A6,4)</f>
        <v>Jul 2011</v>
      </c>
      <c r="B16" s="11">
        <v>4749</v>
      </c>
      <c r="C16" s="11">
        <v>39063</v>
      </c>
      <c r="D16" s="11">
        <v>2277289</v>
      </c>
      <c r="E16" s="11">
        <v>16428312</v>
      </c>
      <c r="F16" s="11">
        <v>36752824</v>
      </c>
      <c r="G16" s="11">
        <v>2263750</v>
      </c>
      <c r="H16" s="11">
        <v>6326260</v>
      </c>
      <c r="I16" s="11">
        <v>61771146</v>
      </c>
    </row>
    <row r="17" spans="1:9" ht="12" customHeight="1">
      <c r="A17" s="2" t="str">
        <f>"Aug "&amp;RIGHT(A6,4)</f>
        <v>Aug 2011</v>
      </c>
      <c r="B17" s="11" t="s">
        <v>395</v>
      </c>
      <c r="C17" s="11" t="s">
        <v>395</v>
      </c>
      <c r="D17" s="11" t="s">
        <v>395</v>
      </c>
      <c r="E17" s="11">
        <v>6395121</v>
      </c>
      <c r="F17" s="11">
        <v>14620587</v>
      </c>
      <c r="G17" s="11">
        <v>1580046</v>
      </c>
      <c r="H17" s="11">
        <v>2966399</v>
      </c>
      <c r="I17" s="11">
        <v>25562153</v>
      </c>
    </row>
    <row r="18" spans="1:9" ht="12" customHeight="1">
      <c r="A18" s="2" t="str">
        <f>"Sep "&amp;RIGHT(A6,4)</f>
        <v>Sep 2011</v>
      </c>
      <c r="B18" s="11" t="s">
        <v>395</v>
      </c>
      <c r="C18" s="11" t="s">
        <v>395</v>
      </c>
      <c r="D18" s="11" t="s">
        <v>395</v>
      </c>
      <c r="E18" s="11">
        <v>92226</v>
      </c>
      <c r="F18" s="11">
        <v>170477</v>
      </c>
      <c r="G18" s="11">
        <v>46174</v>
      </c>
      <c r="H18" s="11">
        <v>338653</v>
      </c>
      <c r="I18" s="11">
        <v>647530</v>
      </c>
    </row>
    <row r="19" spans="1:9" ht="12" customHeight="1">
      <c r="A19" s="12" t="s">
        <v>57</v>
      </c>
      <c r="B19" s="13">
        <v>4749</v>
      </c>
      <c r="C19" s="13">
        <v>39063</v>
      </c>
      <c r="D19" s="13">
        <v>2277289</v>
      </c>
      <c r="E19" s="13">
        <v>35704894</v>
      </c>
      <c r="F19" s="13">
        <v>80292559</v>
      </c>
      <c r="G19" s="13">
        <v>4995374</v>
      </c>
      <c r="H19" s="13">
        <v>16193411</v>
      </c>
      <c r="I19" s="13">
        <v>137186238</v>
      </c>
    </row>
    <row r="20" spans="1:9" ht="12" customHeight="1">
      <c r="A20" s="14" t="s">
        <v>396</v>
      </c>
      <c r="B20" s="15">
        <v>4749</v>
      </c>
      <c r="C20" s="15">
        <v>39063</v>
      </c>
      <c r="D20" s="15">
        <v>2277289</v>
      </c>
      <c r="E20" s="15">
        <v>35612668</v>
      </c>
      <c r="F20" s="15">
        <v>80122082</v>
      </c>
      <c r="G20" s="15">
        <v>4949200</v>
      </c>
      <c r="H20" s="15">
        <v>15854758</v>
      </c>
      <c r="I20" s="15">
        <v>136538708</v>
      </c>
    </row>
    <row r="21" ht="12" customHeight="1">
      <c r="A21" s="3" t="str">
        <f>"FY "&amp;RIGHT(A6,4)+1</f>
        <v>FY 2012</v>
      </c>
    </row>
    <row r="22" spans="1:9" ht="12" customHeight="1">
      <c r="A22" s="2" t="str">
        <f>"Oct "&amp;RIGHT(A6,4)</f>
        <v>Oct 2011</v>
      </c>
      <c r="B22" s="11" t="s">
        <v>395</v>
      </c>
      <c r="C22" s="11" t="s">
        <v>395</v>
      </c>
      <c r="D22" s="11" t="s">
        <v>395</v>
      </c>
      <c r="E22" s="11">
        <v>77832</v>
      </c>
      <c r="F22" s="11">
        <v>106485</v>
      </c>
      <c r="G22" s="11">
        <v>5800</v>
      </c>
      <c r="H22" s="11">
        <v>363934</v>
      </c>
      <c r="I22" s="11">
        <v>554051</v>
      </c>
    </row>
    <row r="23" spans="1:9" ht="12" customHeight="1">
      <c r="A23" s="2" t="str">
        <f>"Nov "&amp;RIGHT(A6,4)</f>
        <v>Nov 2011</v>
      </c>
      <c r="B23" s="11" t="s">
        <v>395</v>
      </c>
      <c r="C23" s="11" t="s">
        <v>395</v>
      </c>
      <c r="D23" s="11" t="s">
        <v>395</v>
      </c>
      <c r="E23" s="11">
        <v>11743</v>
      </c>
      <c r="F23" s="11">
        <v>14552</v>
      </c>
      <c r="G23" s="11">
        <v>2322</v>
      </c>
      <c r="H23" s="11">
        <v>312216</v>
      </c>
      <c r="I23" s="11">
        <v>340833</v>
      </c>
    </row>
    <row r="24" spans="1:9" ht="12" customHeight="1">
      <c r="A24" s="2" t="str">
        <f>"Dec "&amp;RIGHT(A6,4)</f>
        <v>Dec 2011</v>
      </c>
      <c r="B24" s="11" t="s">
        <v>395</v>
      </c>
      <c r="C24" s="11" t="s">
        <v>395</v>
      </c>
      <c r="D24" s="11" t="s">
        <v>395</v>
      </c>
      <c r="E24" s="11">
        <v>11455</v>
      </c>
      <c r="F24" s="11">
        <v>14361</v>
      </c>
      <c r="G24" s="11">
        <v>564</v>
      </c>
      <c r="H24" s="11">
        <v>248408</v>
      </c>
      <c r="I24" s="11">
        <v>274788</v>
      </c>
    </row>
    <row r="25" spans="1:9" ht="12" customHeight="1">
      <c r="A25" s="2" t="str">
        <f>"Jan "&amp;RIGHT(A6,4)+1</f>
        <v>Jan 2012</v>
      </c>
      <c r="B25" s="11" t="s">
        <v>395</v>
      </c>
      <c r="C25" s="11" t="s">
        <v>395</v>
      </c>
      <c r="D25" s="11" t="s">
        <v>395</v>
      </c>
      <c r="E25" s="11">
        <v>9800</v>
      </c>
      <c r="F25" s="11">
        <v>12670</v>
      </c>
      <c r="G25" s="11">
        <v>0</v>
      </c>
      <c r="H25" s="11">
        <v>333879</v>
      </c>
      <c r="I25" s="11">
        <v>356349</v>
      </c>
    </row>
    <row r="26" spans="1:9" ht="12" customHeight="1">
      <c r="A26" s="2" t="str">
        <f>"Feb "&amp;RIGHT(A6,4)+1</f>
        <v>Feb 2012</v>
      </c>
      <c r="B26" s="11" t="s">
        <v>395</v>
      </c>
      <c r="C26" s="11" t="s">
        <v>395</v>
      </c>
      <c r="D26" s="11" t="s">
        <v>395</v>
      </c>
      <c r="E26" s="11">
        <v>4436</v>
      </c>
      <c r="F26" s="11">
        <v>5223</v>
      </c>
      <c r="G26" s="11">
        <v>0</v>
      </c>
      <c r="H26" s="11">
        <v>356162</v>
      </c>
      <c r="I26" s="11">
        <v>365821</v>
      </c>
    </row>
    <row r="27" spans="1:9" ht="12" customHeight="1">
      <c r="A27" s="2" t="str">
        <f>"Mar "&amp;RIGHT(A6,4)+1</f>
        <v>Mar 2012</v>
      </c>
      <c r="B27" s="11" t="s">
        <v>395</v>
      </c>
      <c r="C27" s="11" t="s">
        <v>395</v>
      </c>
      <c r="D27" s="11" t="s">
        <v>395</v>
      </c>
      <c r="E27" s="11">
        <v>23657</v>
      </c>
      <c r="F27" s="11">
        <v>35046</v>
      </c>
      <c r="G27" s="11">
        <v>482</v>
      </c>
      <c r="H27" s="11">
        <v>377960</v>
      </c>
      <c r="I27" s="11">
        <v>437145</v>
      </c>
    </row>
    <row r="28" spans="1:9" ht="12" customHeight="1">
      <c r="A28" s="2" t="str">
        <f>"Apr "&amp;RIGHT(A6,4)+1</f>
        <v>Apr 2012</v>
      </c>
      <c r="B28" s="11" t="s">
        <v>395</v>
      </c>
      <c r="C28" s="11" t="s">
        <v>395</v>
      </c>
      <c r="D28" s="11" t="s">
        <v>395</v>
      </c>
      <c r="E28" s="11">
        <v>6498</v>
      </c>
      <c r="F28" s="11">
        <v>12919</v>
      </c>
      <c r="G28" s="11">
        <v>785</v>
      </c>
      <c r="H28" s="11">
        <v>305481</v>
      </c>
      <c r="I28" s="11">
        <v>325683</v>
      </c>
    </row>
    <row r="29" spans="1:9" ht="12" customHeight="1">
      <c r="A29" s="2" t="str">
        <f>"May "&amp;RIGHT(A6,4)+1</f>
        <v>May 2012</v>
      </c>
      <c r="B29" s="11" t="s">
        <v>395</v>
      </c>
      <c r="C29" s="11" t="s">
        <v>395</v>
      </c>
      <c r="D29" s="11" t="s">
        <v>395</v>
      </c>
      <c r="E29" s="11">
        <v>266523</v>
      </c>
      <c r="F29" s="11">
        <v>505230</v>
      </c>
      <c r="G29" s="11">
        <v>32373</v>
      </c>
      <c r="H29" s="11">
        <v>389585</v>
      </c>
      <c r="I29" s="11">
        <v>1193711</v>
      </c>
    </row>
    <row r="30" spans="1:9" ht="12" customHeight="1">
      <c r="A30" s="2" t="str">
        <f>"Jun "&amp;RIGHT(A6,4)+1</f>
        <v>Jun 2012</v>
      </c>
      <c r="B30" s="11" t="s">
        <v>395</v>
      </c>
      <c r="C30" s="11" t="s">
        <v>395</v>
      </c>
      <c r="D30" s="11" t="s">
        <v>395</v>
      </c>
      <c r="E30" s="11">
        <v>13483511</v>
      </c>
      <c r="F30" s="11">
        <v>30048565</v>
      </c>
      <c r="G30" s="11">
        <v>945626</v>
      </c>
      <c r="H30" s="11">
        <v>4575839</v>
      </c>
      <c r="I30" s="11">
        <v>49053541</v>
      </c>
    </row>
    <row r="31" spans="1:9" ht="12" customHeight="1">
      <c r="A31" s="2" t="str">
        <f>"Jul "&amp;RIGHT(A6,4)+1</f>
        <v>Jul 2012</v>
      </c>
      <c r="B31" s="11" t="s">
        <v>395</v>
      </c>
      <c r="C31" s="11" t="s">
        <v>395</v>
      </c>
      <c r="D31" s="11" t="s">
        <v>395</v>
      </c>
      <c r="E31" s="11">
        <v>17472943</v>
      </c>
      <c r="F31" s="11">
        <v>39347355</v>
      </c>
      <c r="G31" s="11">
        <v>2158137</v>
      </c>
      <c r="H31" s="11">
        <v>6737786</v>
      </c>
      <c r="I31" s="11">
        <v>65716221</v>
      </c>
    </row>
    <row r="32" spans="1:9" ht="12" customHeight="1">
      <c r="A32" s="2" t="str">
        <f>"Aug "&amp;RIGHT(A6,4)+1</f>
        <v>Aug 2012</v>
      </c>
      <c r="B32" s="11" t="s">
        <v>395</v>
      </c>
      <c r="C32" s="11" t="s">
        <v>395</v>
      </c>
      <c r="D32" s="11" t="s">
        <v>395</v>
      </c>
      <c r="E32" s="11">
        <v>6876830</v>
      </c>
      <c r="F32" s="11">
        <v>15081013</v>
      </c>
      <c r="G32" s="11">
        <v>1588710</v>
      </c>
      <c r="H32" s="11">
        <v>2982521</v>
      </c>
      <c r="I32" s="11">
        <v>26529074</v>
      </c>
    </row>
    <row r="33" spans="1:9" ht="12" customHeight="1">
      <c r="A33" s="2" t="str">
        <f>"Sep "&amp;RIGHT(A6,4)+1</f>
        <v>Sep 2012</v>
      </c>
      <c r="B33" s="11" t="s">
        <v>395</v>
      </c>
      <c r="C33" s="11" t="s">
        <v>395</v>
      </c>
      <c r="D33" s="11" t="s">
        <v>395</v>
      </c>
      <c r="E33" s="11" t="s">
        <v>395</v>
      </c>
      <c r="F33" s="11" t="s">
        <v>395</v>
      </c>
      <c r="G33" s="11" t="s">
        <v>395</v>
      </c>
      <c r="H33" s="11" t="s">
        <v>395</v>
      </c>
      <c r="I33" s="11" t="s">
        <v>395</v>
      </c>
    </row>
    <row r="34" spans="1:9" ht="12" customHeight="1">
      <c r="A34" s="12" t="s">
        <v>57</v>
      </c>
      <c r="B34" s="27" t="s">
        <v>395</v>
      </c>
      <c r="C34" s="27" t="s">
        <v>395</v>
      </c>
      <c r="D34" s="27" t="s">
        <v>395</v>
      </c>
      <c r="E34" s="13">
        <v>38245228</v>
      </c>
      <c r="F34" s="13">
        <v>85183419</v>
      </c>
      <c r="G34" s="13">
        <v>4734799</v>
      </c>
      <c r="H34" s="13">
        <v>16983771</v>
      </c>
      <c r="I34" s="13">
        <v>145147217</v>
      </c>
    </row>
    <row r="35" spans="1:9" ht="12" customHeight="1">
      <c r="A35" s="14" t="str">
        <f>"Total "&amp;MID(A20,7,LEN(A20)-13)&amp;" Months"</f>
        <v>Total 11 Months</v>
      </c>
      <c r="B35" s="11" t="s">
        <v>395</v>
      </c>
      <c r="C35" s="11" t="s">
        <v>395</v>
      </c>
      <c r="D35" s="11" t="s">
        <v>395</v>
      </c>
      <c r="E35" s="15">
        <v>38245228</v>
      </c>
      <c r="F35" s="15">
        <v>85183419</v>
      </c>
      <c r="G35" s="15">
        <v>4734799</v>
      </c>
      <c r="H35" s="15">
        <v>16983771</v>
      </c>
      <c r="I35" s="15">
        <v>145147217</v>
      </c>
    </row>
    <row r="36" spans="1:8" ht="12" customHeight="1">
      <c r="A36" s="33"/>
      <c r="B36" s="33"/>
      <c r="C36" s="33"/>
      <c r="D36" s="33"/>
      <c r="E36" s="33"/>
      <c r="F36" s="33"/>
      <c r="G36" s="33"/>
      <c r="H36" s="33"/>
    </row>
    <row r="37" spans="1:9" ht="69.75" customHeight="1">
      <c r="A37" s="53" t="s">
        <v>283</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B5:I5"/>
    <mergeCell ref="A36:H36"/>
    <mergeCell ref="A37:I37"/>
    <mergeCell ref="A1:H1"/>
    <mergeCell ref="A2:H2"/>
    <mergeCell ref="A3:A4"/>
    <mergeCell ref="B3:B4"/>
    <mergeCell ref="C3:C4"/>
    <mergeCell ref="D3:D4"/>
    <mergeCell ref="E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F38"/>
  <sheetViews>
    <sheetView showGridLines="0" zoomScalePageLayoutView="0" workbookViewId="0" topLeftCell="A1">
      <selection activeCell="A1" sqref="A1:E1"/>
    </sheetView>
  </sheetViews>
  <sheetFormatPr defaultColWidth="9.140625" defaultRowHeight="12.75"/>
  <cols>
    <col min="1" max="3" width="11.421875" style="0" customWidth="1"/>
    <col min="4" max="4" width="12.421875" style="0" customWidth="1"/>
    <col min="5" max="5" width="15.00390625" style="0" customWidth="1"/>
    <col min="6" max="6" width="11.421875" style="0" customWidth="1"/>
  </cols>
  <sheetData>
    <row r="1" spans="1:6" ht="12" customHeight="1">
      <c r="A1" s="42" t="s">
        <v>393</v>
      </c>
      <c r="B1" s="42"/>
      <c r="C1" s="42"/>
      <c r="D1" s="42"/>
      <c r="E1" s="42"/>
      <c r="F1" s="63">
        <v>41222</v>
      </c>
    </row>
    <row r="2" spans="1:6" ht="12" customHeight="1">
      <c r="A2" s="44" t="s">
        <v>138</v>
      </c>
      <c r="B2" s="44"/>
      <c r="C2" s="44"/>
      <c r="D2" s="44"/>
      <c r="E2" s="44"/>
      <c r="F2" s="1"/>
    </row>
    <row r="3" spans="1:6" ht="24" customHeight="1">
      <c r="A3" s="46" t="s">
        <v>52</v>
      </c>
      <c r="B3" s="38" t="s">
        <v>239</v>
      </c>
      <c r="C3" s="38" t="s">
        <v>339</v>
      </c>
      <c r="D3" s="38" t="s">
        <v>240</v>
      </c>
      <c r="E3" s="38" t="s">
        <v>241</v>
      </c>
      <c r="F3" s="40" t="s">
        <v>242</v>
      </c>
    </row>
    <row r="4" spans="1:6" ht="24" customHeight="1">
      <c r="A4" s="47"/>
      <c r="B4" s="39"/>
      <c r="C4" s="39"/>
      <c r="D4" s="39"/>
      <c r="E4" s="39"/>
      <c r="F4" s="41"/>
    </row>
    <row r="5" spans="1:6" ht="12" customHeight="1">
      <c r="A5" s="1"/>
      <c r="B5" s="33" t="str">
        <f>REPT("-",55)&amp;" Dollars "&amp;REPT("-",60)</f>
        <v>------------------------------------------------------- Dollars ------------------------------------------------------------</v>
      </c>
      <c r="C5" s="33"/>
      <c r="D5" s="33"/>
      <c r="E5" s="33"/>
      <c r="F5" s="33"/>
    </row>
    <row r="6" ht="12" customHeight="1">
      <c r="A6" s="3" t="s">
        <v>394</v>
      </c>
    </row>
    <row r="7" spans="1:6" ht="12" customHeight="1">
      <c r="A7" s="2" t="str">
        <f>"Oct "&amp;RIGHT(A6,4)-1</f>
        <v>Oct 2010</v>
      </c>
      <c r="B7" s="11">
        <v>277072.28</v>
      </c>
      <c r="C7" s="11">
        <v>74038</v>
      </c>
      <c r="D7" s="11" t="s">
        <v>395</v>
      </c>
      <c r="E7" s="11" t="s">
        <v>395</v>
      </c>
      <c r="F7" s="11">
        <v>351110.28</v>
      </c>
    </row>
    <row r="8" spans="1:6" ht="12" customHeight="1">
      <c r="A8" s="2" t="str">
        <f>"Nov "&amp;RIGHT(A6,4)-1</f>
        <v>Nov 2010</v>
      </c>
      <c r="B8" s="11">
        <v>275230.38</v>
      </c>
      <c r="C8" s="11">
        <v>3326</v>
      </c>
      <c r="D8" s="11" t="s">
        <v>395</v>
      </c>
      <c r="E8" s="11" t="s">
        <v>395</v>
      </c>
      <c r="F8" s="11">
        <v>278556.38</v>
      </c>
    </row>
    <row r="9" spans="1:6" ht="12" customHeight="1">
      <c r="A9" s="2" t="str">
        <f>"Dec "&amp;RIGHT(A6,4)-1</f>
        <v>Dec 2010</v>
      </c>
      <c r="B9" s="11">
        <v>260267.78</v>
      </c>
      <c r="C9" s="11">
        <v>1199</v>
      </c>
      <c r="D9" s="11">
        <v>78108</v>
      </c>
      <c r="E9" s="11">
        <v>2296203</v>
      </c>
      <c r="F9" s="11">
        <v>2635777.78</v>
      </c>
    </row>
    <row r="10" spans="1:6" ht="12" customHeight="1">
      <c r="A10" s="2" t="str">
        <f>"Jan "&amp;RIGHT(A6,4)</f>
        <v>Jan 2011</v>
      </c>
      <c r="B10" s="11">
        <v>245065.19</v>
      </c>
      <c r="C10" s="11">
        <v>2019</v>
      </c>
      <c r="D10" s="11" t="s">
        <v>395</v>
      </c>
      <c r="E10" s="11" t="s">
        <v>395</v>
      </c>
      <c r="F10" s="11">
        <v>247084.19</v>
      </c>
    </row>
    <row r="11" spans="1:6" ht="12" customHeight="1">
      <c r="A11" s="2" t="str">
        <f>"Feb "&amp;RIGHT(A6,4)</f>
        <v>Feb 2011</v>
      </c>
      <c r="B11" s="11">
        <v>224192.94</v>
      </c>
      <c r="C11" s="11">
        <v>23975</v>
      </c>
      <c r="D11" s="11" t="s">
        <v>395</v>
      </c>
      <c r="E11" s="11" t="s">
        <v>395</v>
      </c>
      <c r="F11" s="11">
        <v>248167.94</v>
      </c>
    </row>
    <row r="12" spans="1:6" ht="12" customHeight="1">
      <c r="A12" s="2" t="str">
        <f>"Mar "&amp;RIGHT(A6,4)</f>
        <v>Mar 2011</v>
      </c>
      <c r="B12" s="11">
        <v>336879.06</v>
      </c>
      <c r="C12" s="11">
        <v>61333</v>
      </c>
      <c r="D12" s="11">
        <v>315373</v>
      </c>
      <c r="E12" s="11">
        <v>2119037</v>
      </c>
      <c r="F12" s="11">
        <v>2832622.06</v>
      </c>
    </row>
    <row r="13" spans="1:6" ht="12" customHeight="1">
      <c r="A13" s="2" t="str">
        <f>"Apr "&amp;RIGHT(A6,4)</f>
        <v>Apr 2011</v>
      </c>
      <c r="B13" s="11">
        <v>294187.08</v>
      </c>
      <c r="C13" s="11">
        <v>38887</v>
      </c>
      <c r="D13" s="11" t="s">
        <v>395</v>
      </c>
      <c r="E13" s="11" t="s">
        <v>395</v>
      </c>
      <c r="F13" s="11">
        <v>333074.08</v>
      </c>
    </row>
    <row r="14" spans="1:6" ht="12" customHeight="1">
      <c r="A14" s="2" t="str">
        <f>"May "&amp;RIGHT(A6,4)</f>
        <v>May 2011</v>
      </c>
      <c r="B14" s="11">
        <v>996367.18</v>
      </c>
      <c r="C14" s="11">
        <v>50447</v>
      </c>
      <c r="D14" s="11" t="s">
        <v>395</v>
      </c>
      <c r="E14" s="11" t="s">
        <v>395</v>
      </c>
      <c r="F14" s="11">
        <v>1046814.18</v>
      </c>
    </row>
    <row r="15" spans="1:6" ht="12" customHeight="1">
      <c r="A15" s="2" t="str">
        <f>"Jun "&amp;RIGHT(A6,4)</f>
        <v>Jun 2011</v>
      </c>
      <c r="B15" s="11">
        <v>112698743.02</v>
      </c>
      <c r="C15" s="11">
        <v>0</v>
      </c>
      <c r="D15" s="11">
        <v>8301956</v>
      </c>
      <c r="E15" s="11">
        <v>3100398</v>
      </c>
      <c r="F15" s="11">
        <v>124101097.02</v>
      </c>
    </row>
    <row r="16" spans="1:6" ht="12" customHeight="1">
      <c r="A16" s="2" t="str">
        <f>"Jul "&amp;RIGHT(A6,4)</f>
        <v>Jul 2011</v>
      </c>
      <c r="B16" s="11">
        <v>148888001.71</v>
      </c>
      <c r="C16" s="11">
        <v>12068.4</v>
      </c>
      <c r="D16" s="11" t="s">
        <v>395</v>
      </c>
      <c r="E16" s="11" t="s">
        <v>395</v>
      </c>
      <c r="F16" s="11">
        <v>148900070.11</v>
      </c>
    </row>
    <row r="17" spans="1:6" ht="12" customHeight="1">
      <c r="A17" s="2" t="str">
        <f>"Aug "&amp;RIGHT(A6,4)</f>
        <v>Aug 2011</v>
      </c>
      <c r="B17" s="11">
        <v>61312977.93</v>
      </c>
      <c r="C17" s="11">
        <v>38550.18</v>
      </c>
      <c r="D17" s="11" t="s">
        <v>395</v>
      </c>
      <c r="E17" s="11" t="s">
        <v>395</v>
      </c>
      <c r="F17" s="11">
        <v>61351528.11</v>
      </c>
    </row>
    <row r="18" spans="1:6" ht="12" customHeight="1">
      <c r="A18" s="2" t="str">
        <f>"Sep "&amp;RIGHT(A6,4)</f>
        <v>Sep 2011</v>
      </c>
      <c r="B18" s="11">
        <v>1038528.64</v>
      </c>
      <c r="C18" s="11">
        <v>845955.37</v>
      </c>
      <c r="D18" s="11">
        <v>24097723</v>
      </c>
      <c r="E18" s="11">
        <v>4172112</v>
      </c>
      <c r="F18" s="11">
        <v>30154319.01</v>
      </c>
    </row>
    <row r="19" spans="1:6" ht="12" customHeight="1">
      <c r="A19" s="12" t="s">
        <v>57</v>
      </c>
      <c r="B19" s="13">
        <v>326847513.19</v>
      </c>
      <c r="C19" s="13">
        <v>1151797.95</v>
      </c>
      <c r="D19" s="13">
        <v>32793160</v>
      </c>
      <c r="E19" s="13">
        <v>11687750</v>
      </c>
      <c r="F19" s="13">
        <v>372480221.14</v>
      </c>
    </row>
    <row r="20" spans="1:6" ht="12" customHeight="1">
      <c r="A20" s="14" t="s">
        <v>396</v>
      </c>
      <c r="B20" s="15">
        <v>325808984.55</v>
      </c>
      <c r="C20" s="15">
        <v>305842.58</v>
      </c>
      <c r="D20" s="15">
        <v>8695437</v>
      </c>
      <c r="E20" s="15">
        <v>7515638</v>
      </c>
      <c r="F20" s="15">
        <v>342325902.13</v>
      </c>
    </row>
    <row r="21" ht="12" customHeight="1">
      <c r="A21" s="3" t="str">
        <f>"FY "&amp;RIGHT(A6,4)+1</f>
        <v>FY 2012</v>
      </c>
    </row>
    <row r="22" spans="1:6" ht="12" customHeight="1">
      <c r="A22" s="2" t="str">
        <f>"Oct "&amp;RIGHT(A6,4)</f>
        <v>Oct 2011</v>
      </c>
      <c r="B22" s="11">
        <v>718816.48</v>
      </c>
      <c r="C22" s="11">
        <v>49576.65</v>
      </c>
      <c r="D22" s="11" t="s">
        <v>395</v>
      </c>
      <c r="E22" s="11" t="s">
        <v>395</v>
      </c>
      <c r="F22" s="11">
        <v>768393.13</v>
      </c>
    </row>
    <row r="23" spans="1:6" ht="12" customHeight="1">
      <c r="A23" s="2" t="str">
        <f>"Nov "&amp;RIGHT(A6,4)</f>
        <v>Nov 2011</v>
      </c>
      <c r="B23" s="11">
        <v>285794.09</v>
      </c>
      <c r="C23" s="11">
        <v>21368.16</v>
      </c>
      <c r="D23" s="11" t="s">
        <v>395</v>
      </c>
      <c r="E23" s="11" t="s">
        <v>395</v>
      </c>
      <c r="F23" s="11">
        <v>307162.25</v>
      </c>
    </row>
    <row r="24" spans="1:6" ht="12" customHeight="1">
      <c r="A24" s="2" t="str">
        <f>"Dec "&amp;RIGHT(A6,4)</f>
        <v>Dec 2011</v>
      </c>
      <c r="B24" s="11">
        <v>235466.07</v>
      </c>
      <c r="C24" s="11">
        <v>52651.45</v>
      </c>
      <c r="D24" s="11">
        <v>130716</v>
      </c>
      <c r="E24" s="11">
        <v>1505576</v>
      </c>
      <c r="F24" s="11">
        <v>1924409.52</v>
      </c>
    </row>
    <row r="25" spans="1:6" ht="12" customHeight="1">
      <c r="A25" s="2" t="str">
        <f>"Jan "&amp;RIGHT(A6,4)+1</f>
        <v>Jan 2012</v>
      </c>
      <c r="B25" s="11">
        <v>293072.29</v>
      </c>
      <c r="C25" s="11">
        <v>6841.42</v>
      </c>
      <c r="D25" s="11" t="s">
        <v>395</v>
      </c>
      <c r="E25" s="11" t="s">
        <v>395</v>
      </c>
      <c r="F25" s="11">
        <v>299913.71</v>
      </c>
    </row>
    <row r="26" spans="1:6" ht="12" customHeight="1">
      <c r="A26" s="2" t="str">
        <f>"Feb "&amp;RIGHT(A6,4)+1</f>
        <v>Feb 2012</v>
      </c>
      <c r="B26" s="11">
        <v>276664.76</v>
      </c>
      <c r="C26" s="11">
        <v>40604.36</v>
      </c>
      <c r="D26" s="11" t="s">
        <v>395</v>
      </c>
      <c r="E26" s="11" t="s">
        <v>395</v>
      </c>
      <c r="F26" s="11">
        <v>317269.12</v>
      </c>
    </row>
    <row r="27" spans="1:6" ht="12" customHeight="1">
      <c r="A27" s="2" t="str">
        <f>"Mar "&amp;RIGHT(A6,4)+1</f>
        <v>Mar 2012</v>
      </c>
      <c r="B27" s="11">
        <v>418703.6</v>
      </c>
      <c r="C27" s="11">
        <v>6638.84</v>
      </c>
      <c r="D27" s="11">
        <v>145503</v>
      </c>
      <c r="E27" s="11">
        <v>1682451</v>
      </c>
      <c r="F27" s="11">
        <v>2253296.44</v>
      </c>
    </row>
    <row r="28" spans="1:6" ht="12" customHeight="1">
      <c r="A28" s="2" t="str">
        <f>"Apr "&amp;RIGHT(A6,4)+1</f>
        <v>Apr 2012</v>
      </c>
      <c r="B28" s="11">
        <v>270262.23</v>
      </c>
      <c r="C28" s="11">
        <v>98006.23</v>
      </c>
      <c r="D28" s="11" t="s">
        <v>395</v>
      </c>
      <c r="E28" s="11" t="s">
        <v>395</v>
      </c>
      <c r="F28" s="11">
        <v>368268.46</v>
      </c>
    </row>
    <row r="29" spans="1:6" ht="12" customHeight="1">
      <c r="A29" s="2" t="str">
        <f>"May "&amp;RIGHT(A6,4)+1</f>
        <v>May 2012</v>
      </c>
      <c r="B29" s="11">
        <v>2419983.64</v>
      </c>
      <c r="C29" s="11">
        <v>18039.3</v>
      </c>
      <c r="D29" s="11" t="s">
        <v>395</v>
      </c>
      <c r="E29" s="11" t="s">
        <v>395</v>
      </c>
      <c r="F29" s="11">
        <v>2438022.94</v>
      </c>
    </row>
    <row r="30" spans="1:6" ht="12" customHeight="1">
      <c r="A30" s="2" t="str">
        <f>"Jun "&amp;RIGHT(A6,4)+1</f>
        <v>Jun 2012</v>
      </c>
      <c r="B30" s="11">
        <v>122044063.51</v>
      </c>
      <c r="C30" s="11">
        <v>46284.8</v>
      </c>
      <c r="D30" s="11">
        <v>6136275</v>
      </c>
      <c r="E30" s="11">
        <v>3819025</v>
      </c>
      <c r="F30" s="11">
        <v>132045648.31</v>
      </c>
    </row>
    <row r="31" spans="1:6" ht="12" customHeight="1">
      <c r="A31" s="2" t="str">
        <f>"Jul "&amp;RIGHT(A6,4)+1</f>
        <v>Jul 2012</v>
      </c>
      <c r="B31" s="11">
        <v>162709391.63</v>
      </c>
      <c r="C31" s="11">
        <v>37970.97</v>
      </c>
      <c r="D31" s="11" t="s">
        <v>395</v>
      </c>
      <c r="E31" s="11" t="s">
        <v>395</v>
      </c>
      <c r="F31" s="11">
        <v>162747362.6</v>
      </c>
    </row>
    <row r="32" spans="1:6" ht="12" customHeight="1">
      <c r="A32" s="2" t="str">
        <f>"Aug "&amp;RIGHT(A6,4)+1</f>
        <v>Aug 2012</v>
      </c>
      <c r="B32" s="11">
        <v>65297371.07</v>
      </c>
      <c r="C32" s="11">
        <v>314328.53</v>
      </c>
      <c r="D32" s="11" t="s">
        <v>395</v>
      </c>
      <c r="E32" s="11" t="s">
        <v>395</v>
      </c>
      <c r="F32" s="11">
        <v>65611699.6</v>
      </c>
    </row>
    <row r="33" spans="1:6" ht="12" customHeight="1">
      <c r="A33" s="2" t="str">
        <f>"Sep "&amp;RIGHT(A6,4)+1</f>
        <v>Sep 2012</v>
      </c>
      <c r="B33" s="11" t="s">
        <v>395</v>
      </c>
      <c r="C33" s="11" t="s">
        <v>395</v>
      </c>
      <c r="D33" s="11" t="s">
        <v>395</v>
      </c>
      <c r="E33" s="11" t="s">
        <v>395</v>
      </c>
      <c r="F33" s="11" t="s">
        <v>395</v>
      </c>
    </row>
    <row r="34" spans="1:6" ht="12" customHeight="1">
      <c r="A34" s="12" t="s">
        <v>57</v>
      </c>
      <c r="B34" s="13">
        <v>354969589.37</v>
      </c>
      <c r="C34" s="13">
        <v>692310.71</v>
      </c>
      <c r="D34" s="13">
        <v>6412494</v>
      </c>
      <c r="E34" s="13">
        <v>7007052</v>
      </c>
      <c r="F34" s="13">
        <v>369081446.08</v>
      </c>
    </row>
    <row r="35" spans="1:6" ht="12" customHeight="1">
      <c r="A35" s="14" t="str">
        <f>"Total "&amp;MID(A20,7,LEN(A20)-13)&amp;" Months"</f>
        <v>Total 11 Months</v>
      </c>
      <c r="B35" s="15">
        <v>354969589.37</v>
      </c>
      <c r="C35" s="15">
        <v>692310.71</v>
      </c>
      <c r="D35" s="15">
        <v>6412494</v>
      </c>
      <c r="E35" s="15">
        <v>7007052</v>
      </c>
      <c r="F35" s="15">
        <v>369081446.08</v>
      </c>
    </row>
    <row r="36" spans="1:5" ht="12" customHeight="1">
      <c r="A36" s="33"/>
      <c r="B36" s="33"/>
      <c r="C36" s="33"/>
      <c r="D36" s="33"/>
      <c r="E36" s="33"/>
    </row>
    <row r="37" spans="1:6" ht="84.75" customHeight="1">
      <c r="A37" s="53" t="s">
        <v>376</v>
      </c>
      <c r="B37" s="53"/>
      <c r="C37" s="53"/>
      <c r="D37" s="53"/>
      <c r="E37" s="53"/>
      <c r="F37" s="53"/>
    </row>
    <row r="38" ht="12.75" customHeight="1">
      <c r="A38" s="26"/>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D3:D4"/>
    <mergeCell ref="E3:E4"/>
    <mergeCell ref="F3:F4"/>
    <mergeCell ref="B5:F5"/>
    <mergeCell ref="A36:E36"/>
    <mergeCell ref="A37:F37"/>
    <mergeCell ref="A1:E1"/>
    <mergeCell ref="A2:E2"/>
    <mergeCell ref="A3:A4"/>
    <mergeCell ref="B3:B4"/>
    <mergeCell ref="C3:C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5.xml><?xml version="1.0" encoding="utf-8"?>
<worksheet xmlns="http://schemas.openxmlformats.org/spreadsheetml/2006/main" xmlns:r="http://schemas.openxmlformats.org/officeDocument/2006/relationships">
  <sheetPr>
    <pageSetUpPr fitToPage="1"/>
  </sheetPr>
  <dimension ref="A1:I36"/>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2" t="s">
        <v>393</v>
      </c>
      <c r="B1" s="42"/>
      <c r="C1" s="42"/>
      <c r="D1" s="42"/>
      <c r="E1" s="42"/>
      <c r="F1" s="42"/>
      <c r="G1" s="42"/>
      <c r="H1" s="42"/>
      <c r="I1" s="63">
        <v>41222</v>
      </c>
    </row>
    <row r="2" spans="1:9" ht="12" customHeight="1">
      <c r="A2" s="44" t="s">
        <v>139</v>
      </c>
      <c r="B2" s="44"/>
      <c r="C2" s="44"/>
      <c r="D2" s="44"/>
      <c r="E2" s="44"/>
      <c r="F2" s="44"/>
      <c r="G2" s="44"/>
      <c r="H2" s="44"/>
      <c r="I2" s="1"/>
    </row>
    <row r="3" spans="1:9" ht="24" customHeight="1">
      <c r="A3" s="46" t="s">
        <v>52</v>
      </c>
      <c r="B3" s="48" t="s">
        <v>140</v>
      </c>
      <c r="C3" s="54"/>
      <c r="D3" s="49"/>
      <c r="E3" s="38" t="s">
        <v>20</v>
      </c>
      <c r="F3" s="38" t="s">
        <v>141</v>
      </c>
      <c r="G3" s="38" t="s">
        <v>142</v>
      </c>
      <c r="H3" s="38" t="s">
        <v>143</v>
      </c>
      <c r="I3" s="40" t="s">
        <v>144</v>
      </c>
    </row>
    <row r="4" spans="1:9" ht="24" customHeight="1">
      <c r="A4" s="47"/>
      <c r="B4" s="10" t="s">
        <v>145</v>
      </c>
      <c r="C4" s="10" t="s">
        <v>90</v>
      </c>
      <c r="D4" s="10" t="s">
        <v>57</v>
      </c>
      <c r="E4" s="39"/>
      <c r="F4" s="39"/>
      <c r="G4" s="39"/>
      <c r="H4" s="39"/>
      <c r="I4" s="41"/>
    </row>
    <row r="5" spans="1:9" ht="12" customHeight="1">
      <c r="A5" s="1"/>
      <c r="B5" s="33" t="str">
        <f>REPT("-",90)&amp;" Dollars "&amp;REPT("-",94)</f>
        <v>------------------------------------------------------------------------------------------ Dollars ----------------------------------------------------------------------------------------------</v>
      </c>
      <c r="C5" s="33"/>
      <c r="D5" s="33"/>
      <c r="E5" s="33"/>
      <c r="F5" s="33"/>
      <c r="G5" s="33"/>
      <c r="H5" s="33"/>
      <c r="I5" s="33"/>
    </row>
    <row r="6" ht="12" customHeight="1">
      <c r="A6" s="3" t="s">
        <v>394</v>
      </c>
    </row>
    <row r="7" spans="1:9" ht="12" customHeight="1">
      <c r="A7" s="2" t="str">
        <f>"Oct "&amp;RIGHT(A6,4)-1</f>
        <v>Oct 2010</v>
      </c>
      <c r="B7" s="11">
        <v>161057919.46</v>
      </c>
      <c r="C7" s="11">
        <v>949876869.85</v>
      </c>
      <c r="D7" s="11">
        <v>1110934789.31</v>
      </c>
      <c r="E7" s="11">
        <v>0</v>
      </c>
      <c r="F7" s="11">
        <v>330964268.24</v>
      </c>
      <c r="G7" s="11">
        <v>215590336.04</v>
      </c>
      <c r="H7" s="11">
        <v>277072.28</v>
      </c>
      <c r="I7" s="11">
        <v>1657766465.87</v>
      </c>
    </row>
    <row r="8" spans="1:9" ht="12" customHeight="1">
      <c r="A8" s="2" t="str">
        <f>"Nov "&amp;RIGHT(A6,4)-1</f>
        <v>Nov 2010</v>
      </c>
      <c r="B8" s="11">
        <v>144622461.46</v>
      </c>
      <c r="C8" s="11">
        <v>855689585.87</v>
      </c>
      <c r="D8" s="11">
        <v>1000312047.33</v>
      </c>
      <c r="E8" s="11">
        <v>0</v>
      </c>
      <c r="F8" s="11">
        <v>302515889.63</v>
      </c>
      <c r="G8" s="11">
        <v>205786626.62</v>
      </c>
      <c r="H8" s="11">
        <v>275230.38</v>
      </c>
      <c r="I8" s="11">
        <v>1508889793.96</v>
      </c>
    </row>
    <row r="9" spans="1:9" ht="12" customHeight="1">
      <c r="A9" s="2" t="str">
        <f>"Dec "&amp;RIGHT(A6,4)-1</f>
        <v>Dec 2010</v>
      </c>
      <c r="B9" s="11">
        <v>110656255.93</v>
      </c>
      <c r="C9" s="11">
        <v>649596184.09</v>
      </c>
      <c r="D9" s="11">
        <v>760252440.02</v>
      </c>
      <c r="E9" s="11">
        <v>0</v>
      </c>
      <c r="F9" s="11">
        <v>223115882.33</v>
      </c>
      <c r="G9" s="11">
        <v>234477998.74</v>
      </c>
      <c r="H9" s="11">
        <v>2634578.78</v>
      </c>
      <c r="I9" s="11">
        <v>1220480899.87</v>
      </c>
    </row>
    <row r="10" spans="1:9" ht="12" customHeight="1">
      <c r="A10" s="2" t="str">
        <f>"Jan "&amp;RIGHT(A6,4)</f>
        <v>Jan 2011</v>
      </c>
      <c r="B10" s="11">
        <v>142790277.81</v>
      </c>
      <c r="C10" s="11">
        <v>852793353.53</v>
      </c>
      <c r="D10" s="11">
        <v>995583631.34</v>
      </c>
      <c r="E10" s="11">
        <v>0</v>
      </c>
      <c r="F10" s="11">
        <v>284886392.58</v>
      </c>
      <c r="G10" s="11">
        <v>200475493.08</v>
      </c>
      <c r="H10" s="11">
        <v>245065.19</v>
      </c>
      <c r="I10" s="11">
        <v>1481190582.19</v>
      </c>
    </row>
    <row r="11" spans="1:9" ht="12" customHeight="1">
      <c r="A11" s="2" t="str">
        <f>"Feb "&amp;RIGHT(A6,4)</f>
        <v>Feb 2011</v>
      </c>
      <c r="B11" s="11">
        <v>140146301.11</v>
      </c>
      <c r="C11" s="11">
        <v>844263163.54</v>
      </c>
      <c r="D11" s="11">
        <v>984409464.65</v>
      </c>
      <c r="E11" s="11">
        <v>0</v>
      </c>
      <c r="F11" s="11">
        <v>286113351.98</v>
      </c>
      <c r="G11" s="11">
        <v>197249664.05</v>
      </c>
      <c r="H11" s="11">
        <v>224192.94</v>
      </c>
      <c r="I11" s="11">
        <v>1467996673.62</v>
      </c>
    </row>
    <row r="12" spans="1:9" ht="12" customHeight="1">
      <c r="A12" s="2" t="str">
        <f>"Mar "&amp;RIGHT(A6,4)</f>
        <v>Mar 2011</v>
      </c>
      <c r="B12" s="11">
        <v>166579701.71</v>
      </c>
      <c r="C12" s="11">
        <v>1003182401.19</v>
      </c>
      <c r="D12" s="11">
        <v>1169762102.9</v>
      </c>
      <c r="E12" s="11">
        <v>0</v>
      </c>
      <c r="F12" s="11">
        <v>348430693.32</v>
      </c>
      <c r="G12" s="11">
        <v>281157899.53</v>
      </c>
      <c r="H12" s="11">
        <v>2771289.06</v>
      </c>
      <c r="I12" s="11">
        <v>1802121984.81</v>
      </c>
    </row>
    <row r="13" spans="1:9" ht="12" customHeight="1">
      <c r="A13" s="2" t="str">
        <f>"Apr "&amp;RIGHT(A6,4)</f>
        <v>Apr 2011</v>
      </c>
      <c r="B13" s="11">
        <v>141503649.74</v>
      </c>
      <c r="C13" s="11">
        <v>849981062.04</v>
      </c>
      <c r="D13" s="11">
        <v>991484711.78</v>
      </c>
      <c r="E13" s="11">
        <v>0</v>
      </c>
      <c r="F13" s="11">
        <v>303388402.16</v>
      </c>
      <c r="G13" s="11">
        <v>215936448.06</v>
      </c>
      <c r="H13" s="11">
        <v>294187.08</v>
      </c>
      <c r="I13" s="11">
        <v>1511103749.08</v>
      </c>
    </row>
    <row r="14" spans="1:9" ht="12" customHeight="1">
      <c r="A14" s="2" t="str">
        <f>"May "&amp;RIGHT(A6,4)</f>
        <v>May 2011</v>
      </c>
      <c r="B14" s="11">
        <v>158100754.34</v>
      </c>
      <c r="C14" s="11">
        <v>953352084.41</v>
      </c>
      <c r="D14" s="11">
        <v>1111452838.75</v>
      </c>
      <c r="E14" s="11">
        <v>0</v>
      </c>
      <c r="F14" s="11">
        <v>343633935.35</v>
      </c>
      <c r="G14" s="11">
        <v>221090475.28</v>
      </c>
      <c r="H14" s="11">
        <v>996367.18</v>
      </c>
      <c r="I14" s="11">
        <v>1677173616.56</v>
      </c>
    </row>
    <row r="15" spans="1:9" ht="12" customHeight="1">
      <c r="A15" s="2" t="str">
        <f>"Jun "&amp;RIGHT(A6,4)</f>
        <v>Jun 2011</v>
      </c>
      <c r="B15" s="11">
        <v>41294026.52</v>
      </c>
      <c r="C15" s="11">
        <v>266640817.53</v>
      </c>
      <c r="D15" s="11">
        <v>307934844.05</v>
      </c>
      <c r="E15" s="11">
        <v>0</v>
      </c>
      <c r="F15" s="11">
        <v>97595225.33</v>
      </c>
      <c r="G15" s="11">
        <v>232169040.08</v>
      </c>
      <c r="H15" s="11">
        <v>124101097.02</v>
      </c>
      <c r="I15" s="11">
        <v>761800206.48</v>
      </c>
    </row>
    <row r="16" spans="1:9" ht="12" customHeight="1">
      <c r="A16" s="2" t="str">
        <f>"Jul "&amp;RIGHT(A6,4)</f>
        <v>Jul 2011</v>
      </c>
      <c r="B16" s="11">
        <v>4808206.23</v>
      </c>
      <c r="C16" s="11">
        <v>41541424.59</v>
      </c>
      <c r="D16" s="11">
        <v>46349630.82</v>
      </c>
      <c r="E16" s="11">
        <v>0</v>
      </c>
      <c r="F16" s="11">
        <v>18041952.44</v>
      </c>
      <c r="G16" s="11">
        <v>171765617.41</v>
      </c>
      <c r="H16" s="11">
        <v>148888001.71</v>
      </c>
      <c r="I16" s="11">
        <v>385045202.38</v>
      </c>
    </row>
    <row r="17" spans="1:9" ht="12" customHeight="1">
      <c r="A17" s="2" t="str">
        <f>"Aug "&amp;RIGHT(A6,4)</f>
        <v>Aug 2011</v>
      </c>
      <c r="B17" s="11">
        <v>59781758.63</v>
      </c>
      <c r="C17" s="11">
        <v>378986232.89</v>
      </c>
      <c r="D17" s="11">
        <v>438767991.52</v>
      </c>
      <c r="E17" s="11">
        <v>0</v>
      </c>
      <c r="F17" s="11">
        <v>134498047.75</v>
      </c>
      <c r="G17" s="11">
        <v>200349909.04</v>
      </c>
      <c r="H17" s="11">
        <v>61312977.93</v>
      </c>
      <c r="I17" s="11">
        <v>834928926.24</v>
      </c>
    </row>
    <row r="18" spans="1:9" ht="12" customHeight="1">
      <c r="A18" s="2" t="str">
        <f>"Sep "&amp;RIGHT(A6,4)</f>
        <v>Sep 2011</v>
      </c>
      <c r="B18" s="11">
        <v>165859114.85</v>
      </c>
      <c r="C18" s="11">
        <v>1021859196.13</v>
      </c>
      <c r="D18" s="11">
        <v>1187718310.98</v>
      </c>
      <c r="E18" s="11">
        <v>0</v>
      </c>
      <c r="F18" s="11">
        <v>361046991.12</v>
      </c>
      <c r="G18" s="11">
        <v>245756624.96</v>
      </c>
      <c r="H18" s="11">
        <v>29308363.64</v>
      </c>
      <c r="I18" s="11">
        <v>1823830290.7</v>
      </c>
    </row>
    <row r="19" spans="1:9" ht="12" customHeight="1">
      <c r="A19" s="12" t="s">
        <v>57</v>
      </c>
      <c r="B19" s="13">
        <v>1437200427.79</v>
      </c>
      <c r="C19" s="13">
        <v>8667762375.66</v>
      </c>
      <c r="D19" s="13">
        <v>10104962803.45</v>
      </c>
      <c r="E19" s="13">
        <v>0</v>
      </c>
      <c r="F19" s="13">
        <v>3034231032.23</v>
      </c>
      <c r="G19" s="13">
        <v>2621806132.89</v>
      </c>
      <c r="H19" s="13">
        <v>371328423.19</v>
      </c>
      <c r="I19" s="13">
        <v>16132328391.76</v>
      </c>
    </row>
    <row r="20" spans="1:9" ht="12" customHeight="1">
      <c r="A20" s="14" t="s">
        <v>396</v>
      </c>
      <c r="B20" s="15">
        <v>1271341312.94</v>
      </c>
      <c r="C20" s="15">
        <v>7645903179.53</v>
      </c>
      <c r="D20" s="15">
        <v>8917244492.47</v>
      </c>
      <c r="E20" s="15">
        <v>0</v>
      </c>
      <c r="F20" s="15">
        <v>2673184041.11</v>
      </c>
      <c r="G20" s="15">
        <v>2376049507.93</v>
      </c>
      <c r="H20" s="15">
        <v>342020059.55</v>
      </c>
      <c r="I20" s="15">
        <v>14308498101.06</v>
      </c>
    </row>
    <row r="21" ht="12" customHeight="1">
      <c r="A21" s="3" t="str">
        <f>"FY "&amp;RIGHT(A6,4)+1</f>
        <v>FY 2012</v>
      </c>
    </row>
    <row r="22" spans="1:9" ht="12" customHeight="1">
      <c r="A22" s="2" t="str">
        <f>"Oct "&amp;RIGHT(A6,4)</f>
        <v>Oct 2011</v>
      </c>
      <c r="B22" s="11">
        <v>159919805.67</v>
      </c>
      <c r="C22" s="11">
        <v>982270890.59</v>
      </c>
      <c r="D22" s="11">
        <v>1142190696.26</v>
      </c>
      <c r="E22" s="11">
        <v>0</v>
      </c>
      <c r="F22" s="11">
        <v>354316411.09</v>
      </c>
      <c r="G22" s="11">
        <v>223243877.43</v>
      </c>
      <c r="H22" s="11">
        <v>718816.48</v>
      </c>
      <c r="I22" s="11">
        <v>1720469801.26</v>
      </c>
    </row>
    <row r="23" spans="1:9" ht="12" customHeight="1">
      <c r="A23" s="2" t="str">
        <f>"Nov "&amp;RIGHT(A6,4)</f>
        <v>Nov 2011</v>
      </c>
      <c r="B23" s="11">
        <v>146518038.53</v>
      </c>
      <c r="C23" s="11">
        <v>904173530.62</v>
      </c>
      <c r="D23" s="11">
        <v>1050691569.15</v>
      </c>
      <c r="E23" s="11">
        <v>0</v>
      </c>
      <c r="F23" s="11">
        <v>332631962.86</v>
      </c>
      <c r="G23" s="11">
        <v>215442818.85</v>
      </c>
      <c r="H23" s="11">
        <v>285794.09</v>
      </c>
      <c r="I23" s="11">
        <v>1599052144.95</v>
      </c>
    </row>
    <row r="24" spans="1:9" ht="12" customHeight="1">
      <c r="A24" s="2" t="str">
        <f>"Dec "&amp;RIGHT(A6,4)</f>
        <v>Dec 2011</v>
      </c>
      <c r="B24" s="11">
        <v>113418292.42</v>
      </c>
      <c r="C24" s="11">
        <v>694096169.51</v>
      </c>
      <c r="D24" s="11">
        <v>807514461.93</v>
      </c>
      <c r="E24" s="11">
        <v>0</v>
      </c>
      <c r="F24" s="11">
        <v>251469949.16</v>
      </c>
      <c r="G24" s="11">
        <v>234729470.08</v>
      </c>
      <c r="H24" s="11">
        <v>1871758.07</v>
      </c>
      <c r="I24" s="11">
        <v>1295585639.24</v>
      </c>
    </row>
    <row r="25" spans="1:9" ht="12" customHeight="1">
      <c r="A25" s="2" t="str">
        <f>"Jan "&amp;RIGHT(A6,4)+1</f>
        <v>Jan 2012</v>
      </c>
      <c r="B25" s="11">
        <v>152330209.26</v>
      </c>
      <c r="C25" s="11">
        <v>943175335.73</v>
      </c>
      <c r="D25" s="11">
        <v>1095505544.99</v>
      </c>
      <c r="E25" s="11">
        <v>0</v>
      </c>
      <c r="F25" s="11">
        <v>336840733.8</v>
      </c>
      <c r="G25" s="11">
        <v>221973981.65</v>
      </c>
      <c r="H25" s="11">
        <v>293072.29</v>
      </c>
      <c r="I25" s="11">
        <v>1654613332.73</v>
      </c>
    </row>
    <row r="26" spans="1:9" ht="12" customHeight="1">
      <c r="A26" s="2" t="str">
        <f>"Feb "&amp;RIGHT(A6,4)+1</f>
        <v>Feb 2012</v>
      </c>
      <c r="B26" s="11">
        <v>156250948.38</v>
      </c>
      <c r="C26" s="11">
        <v>978986587.98</v>
      </c>
      <c r="D26" s="11">
        <v>1135237536.36</v>
      </c>
      <c r="E26" s="11">
        <v>0</v>
      </c>
      <c r="F26" s="11">
        <v>354014755.34</v>
      </c>
      <c r="G26" s="11">
        <v>225321097.94</v>
      </c>
      <c r="H26" s="11">
        <v>276664.76</v>
      </c>
      <c r="I26" s="11">
        <v>1714850054.4</v>
      </c>
    </row>
    <row r="27" spans="1:9" ht="12" customHeight="1">
      <c r="A27" s="2" t="str">
        <f>"Mar "&amp;RIGHT(A6,4)+1</f>
        <v>Mar 2012</v>
      </c>
      <c r="B27" s="11">
        <v>157439556.58</v>
      </c>
      <c r="C27" s="11">
        <v>985258807.65</v>
      </c>
      <c r="D27" s="11">
        <v>1142698364.23</v>
      </c>
      <c r="E27" s="11">
        <v>0</v>
      </c>
      <c r="F27" s="11">
        <v>358454687.15</v>
      </c>
      <c r="G27" s="11">
        <v>279802916.74</v>
      </c>
      <c r="H27" s="11">
        <v>2246657.6</v>
      </c>
      <c r="I27" s="11">
        <v>1783202625.72</v>
      </c>
    </row>
    <row r="28" spans="1:9" ht="12" customHeight="1">
      <c r="A28" s="2" t="str">
        <f>"Apr "&amp;RIGHT(A6,4)+1</f>
        <v>Apr 2012</v>
      </c>
      <c r="B28" s="11">
        <v>139678774.97</v>
      </c>
      <c r="C28" s="11">
        <v>877454343.32</v>
      </c>
      <c r="D28" s="11">
        <v>1017133118.29</v>
      </c>
      <c r="E28" s="11">
        <v>0</v>
      </c>
      <c r="F28" s="11">
        <v>324775031.68</v>
      </c>
      <c r="G28" s="11">
        <v>226229473.19</v>
      </c>
      <c r="H28" s="11">
        <v>270262.23</v>
      </c>
      <c r="I28" s="11">
        <v>1568407885.39</v>
      </c>
    </row>
    <row r="29" spans="1:9" ht="12" customHeight="1">
      <c r="A29" s="2" t="str">
        <f>"May "&amp;RIGHT(A6,4)+1</f>
        <v>May 2012</v>
      </c>
      <c r="B29" s="11">
        <v>155748242.31</v>
      </c>
      <c r="C29" s="11">
        <v>983100428.84</v>
      </c>
      <c r="D29" s="11">
        <v>1138848671.15</v>
      </c>
      <c r="E29" s="11">
        <v>0</v>
      </c>
      <c r="F29" s="11">
        <v>368529251.02</v>
      </c>
      <c r="G29" s="11">
        <v>237427224.17</v>
      </c>
      <c r="H29" s="11">
        <v>2419983.64</v>
      </c>
      <c r="I29" s="11">
        <v>1747225129.98</v>
      </c>
    </row>
    <row r="30" spans="1:9" ht="12" customHeight="1">
      <c r="A30" s="2" t="str">
        <f>"Jun "&amp;RIGHT(A6,4)+1</f>
        <v>Jun 2012</v>
      </c>
      <c r="B30" s="11">
        <v>31062374.45</v>
      </c>
      <c r="C30" s="11">
        <v>211765918.49</v>
      </c>
      <c r="D30" s="11">
        <v>242828292.94</v>
      </c>
      <c r="E30" s="11">
        <v>0</v>
      </c>
      <c r="F30" s="11">
        <v>80086658.98</v>
      </c>
      <c r="G30" s="11">
        <v>228057000.66</v>
      </c>
      <c r="H30" s="11">
        <v>131999363.51</v>
      </c>
      <c r="I30" s="11">
        <v>682971316.09</v>
      </c>
    </row>
    <row r="31" spans="1:9" ht="12" customHeight="1">
      <c r="A31" s="2" t="str">
        <f>"Jul "&amp;RIGHT(A6,4)+1</f>
        <v>Jul 2012</v>
      </c>
      <c r="B31" s="11">
        <v>5125376.65</v>
      </c>
      <c r="C31" s="11">
        <v>44019322.22</v>
      </c>
      <c r="D31" s="11">
        <v>49144698.87</v>
      </c>
      <c r="E31" s="11">
        <v>0</v>
      </c>
      <c r="F31" s="11">
        <v>18219940.25</v>
      </c>
      <c r="G31" s="11">
        <v>188219956.23</v>
      </c>
      <c r="H31" s="11">
        <v>162709391.63</v>
      </c>
      <c r="I31" s="11">
        <v>418293986.98</v>
      </c>
    </row>
    <row r="32" spans="1:9" ht="12" customHeight="1">
      <c r="A32" s="2" t="str">
        <f>"Aug "&amp;RIGHT(A6,4)+1</f>
        <v>Aug 2012</v>
      </c>
      <c r="B32" s="11">
        <v>62181362.19</v>
      </c>
      <c r="C32" s="11">
        <v>399372655.85</v>
      </c>
      <c r="D32" s="11">
        <v>461554018.04</v>
      </c>
      <c r="E32" s="11">
        <v>0</v>
      </c>
      <c r="F32" s="11">
        <v>143435272.45</v>
      </c>
      <c r="G32" s="11">
        <v>211578971.48</v>
      </c>
      <c r="H32" s="11">
        <v>65297371.07</v>
      </c>
      <c r="I32" s="11">
        <v>881865633.04</v>
      </c>
    </row>
    <row r="33" spans="1:9" ht="12" customHeight="1">
      <c r="A33" s="2" t="str">
        <f>"Sep "&amp;RIGHT(A6,4)+1</f>
        <v>Sep 2012</v>
      </c>
      <c r="B33" s="11" t="s">
        <v>395</v>
      </c>
      <c r="C33" s="11" t="s">
        <v>395</v>
      </c>
      <c r="D33" s="11" t="s">
        <v>395</v>
      </c>
      <c r="E33" s="11" t="s">
        <v>395</v>
      </c>
      <c r="F33" s="11" t="s">
        <v>395</v>
      </c>
      <c r="G33" s="11" t="s">
        <v>395</v>
      </c>
      <c r="H33" s="11" t="s">
        <v>395</v>
      </c>
      <c r="I33" s="11" t="s">
        <v>395</v>
      </c>
    </row>
    <row r="34" spans="1:9" ht="12" customHeight="1">
      <c r="A34" s="12" t="s">
        <v>57</v>
      </c>
      <c r="B34" s="13">
        <v>1279672981.41</v>
      </c>
      <c r="C34" s="13">
        <v>8003673990.8</v>
      </c>
      <c r="D34" s="13">
        <v>9283346972.21</v>
      </c>
      <c r="E34" s="13">
        <v>0</v>
      </c>
      <c r="F34" s="13">
        <v>2922774653.78</v>
      </c>
      <c r="G34" s="13">
        <v>2492026788.42</v>
      </c>
      <c r="H34" s="13">
        <v>368389135.37</v>
      </c>
      <c r="I34" s="13">
        <v>15066537549.78</v>
      </c>
    </row>
    <row r="35" spans="1:9" ht="12" customHeight="1">
      <c r="A35" s="14" t="str">
        <f>"Total "&amp;MID(A20,7,LEN(A20)-13)&amp;" Months"</f>
        <v>Total 11 Months</v>
      </c>
      <c r="B35" s="15">
        <v>1279672981.41</v>
      </c>
      <c r="C35" s="15">
        <v>8003673990.8</v>
      </c>
      <c r="D35" s="15">
        <v>9283346972.21</v>
      </c>
      <c r="E35" s="15">
        <v>0</v>
      </c>
      <c r="F35" s="15">
        <v>2922774653.78</v>
      </c>
      <c r="G35" s="15">
        <v>2492026788.42</v>
      </c>
      <c r="H35" s="15">
        <v>368389135.37</v>
      </c>
      <c r="I35" s="15">
        <v>15066537549.78</v>
      </c>
    </row>
    <row r="36" spans="1:8" ht="12" customHeight="1">
      <c r="A36" s="33"/>
      <c r="B36" s="33"/>
      <c r="C36" s="33"/>
      <c r="D36" s="33"/>
      <c r="E36" s="33"/>
      <c r="F36" s="33"/>
      <c r="G36" s="33"/>
      <c r="H36" s="33"/>
    </row>
    <row r="37" ht="69.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H3:H4"/>
    <mergeCell ref="I3:I4"/>
    <mergeCell ref="B5:I5"/>
    <mergeCell ref="A36:H36"/>
    <mergeCell ref="A1:H1"/>
    <mergeCell ref="A2:H2"/>
    <mergeCell ref="A3:A4"/>
    <mergeCell ref="B3:D3"/>
    <mergeCell ref="E3:E4"/>
    <mergeCell ref="F3:F4"/>
    <mergeCell ref="G3:G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6.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6" width="11.421875" style="0" customWidth="1"/>
    <col min="7" max="7" width="12.28125" style="0" customWidth="1"/>
    <col min="8" max="9" width="11.421875" style="0" customWidth="1"/>
  </cols>
  <sheetData>
    <row r="1" spans="1:9" ht="12" customHeight="1">
      <c r="A1" s="42" t="s">
        <v>393</v>
      </c>
      <c r="B1" s="42"/>
      <c r="C1" s="42"/>
      <c r="D1" s="42"/>
      <c r="E1" s="42"/>
      <c r="F1" s="42"/>
      <c r="G1" s="42"/>
      <c r="H1" s="42"/>
      <c r="I1" s="63">
        <v>41222</v>
      </c>
    </row>
    <row r="2" spans="1:9" ht="12" customHeight="1">
      <c r="A2" s="44" t="s">
        <v>243</v>
      </c>
      <c r="B2" s="44"/>
      <c r="C2" s="44"/>
      <c r="D2" s="44"/>
      <c r="E2" s="44"/>
      <c r="F2" s="44"/>
      <c r="G2" s="44"/>
      <c r="H2" s="44"/>
      <c r="I2" s="1"/>
    </row>
    <row r="3" spans="1:9" ht="24" customHeight="1">
      <c r="A3" s="46" t="s">
        <v>52</v>
      </c>
      <c r="B3" s="38" t="s">
        <v>140</v>
      </c>
      <c r="C3" s="38" t="s">
        <v>20</v>
      </c>
      <c r="D3" s="38" t="s">
        <v>141</v>
      </c>
      <c r="E3" s="38" t="s">
        <v>142</v>
      </c>
      <c r="F3" s="38" t="s">
        <v>143</v>
      </c>
      <c r="G3" s="38" t="s">
        <v>244</v>
      </c>
      <c r="H3" s="38" t="s">
        <v>245</v>
      </c>
      <c r="I3" s="40" t="s">
        <v>146</v>
      </c>
    </row>
    <row r="4" spans="1:9" ht="24" customHeight="1">
      <c r="A4" s="47"/>
      <c r="B4" s="39"/>
      <c r="C4" s="39"/>
      <c r="D4" s="39"/>
      <c r="E4" s="39"/>
      <c r="F4" s="39"/>
      <c r="G4" s="39"/>
      <c r="H4" s="39"/>
      <c r="I4" s="41"/>
    </row>
    <row r="5" spans="1:9" ht="12" customHeight="1">
      <c r="A5" s="1"/>
      <c r="B5" s="33" t="str">
        <f>REPT("-",90)&amp;" Dollars "&amp;REPT("-",94)</f>
        <v>------------------------------------------------------------------------------------------ Dollars ----------------------------------------------------------------------------------------------</v>
      </c>
      <c r="C5" s="33"/>
      <c r="D5" s="33"/>
      <c r="E5" s="33"/>
      <c r="F5" s="33"/>
      <c r="G5" s="33"/>
      <c r="H5" s="33"/>
      <c r="I5" s="33"/>
    </row>
    <row r="6" ht="12" customHeight="1">
      <c r="A6" s="3" t="s">
        <v>394</v>
      </c>
    </row>
    <row r="7" spans="1:9" ht="12" customHeight="1">
      <c r="A7" s="2" t="str">
        <f>"Oct "&amp;RIGHT(A6,4)-1</f>
        <v>Oct 2010</v>
      </c>
      <c r="B7" s="11">
        <v>1236559724.9125</v>
      </c>
      <c r="C7" s="11">
        <v>0</v>
      </c>
      <c r="D7" s="11">
        <v>330964268.24</v>
      </c>
      <c r="E7" s="11">
        <v>215722360.04</v>
      </c>
      <c r="F7" s="11">
        <v>351110.28</v>
      </c>
      <c r="G7" s="11" t="s">
        <v>395</v>
      </c>
      <c r="H7" s="11">
        <v>0</v>
      </c>
      <c r="I7" s="11">
        <v>1783597463.4725</v>
      </c>
    </row>
    <row r="8" spans="1:9" ht="12" customHeight="1">
      <c r="A8" s="2" t="str">
        <f>"Nov "&amp;RIGHT(A6,4)-1</f>
        <v>Nov 2010</v>
      </c>
      <c r="B8" s="11">
        <v>1117728822.99</v>
      </c>
      <c r="C8" s="11">
        <v>0</v>
      </c>
      <c r="D8" s="11">
        <v>302515889.63</v>
      </c>
      <c r="E8" s="11">
        <v>206614231.62</v>
      </c>
      <c r="F8" s="11">
        <v>278556.38</v>
      </c>
      <c r="G8" s="11" t="s">
        <v>395</v>
      </c>
      <c r="H8" s="11">
        <v>0</v>
      </c>
      <c r="I8" s="11">
        <v>1627137500.62</v>
      </c>
    </row>
    <row r="9" spans="1:9" ht="12" customHeight="1">
      <c r="A9" s="2" t="str">
        <f>"Dec "&amp;RIGHT(A6,4)-1</f>
        <v>Dec 2010</v>
      </c>
      <c r="B9" s="11">
        <v>818851401.0525</v>
      </c>
      <c r="C9" s="11">
        <v>0</v>
      </c>
      <c r="D9" s="11">
        <v>223115882.33</v>
      </c>
      <c r="E9" s="11">
        <v>253638697.74</v>
      </c>
      <c r="F9" s="11">
        <v>2635777.78</v>
      </c>
      <c r="G9" s="11">
        <v>31951580</v>
      </c>
      <c r="H9" s="11">
        <v>50602398</v>
      </c>
      <c r="I9" s="11">
        <v>1380795736.9025</v>
      </c>
    </row>
    <row r="10" spans="1:9" ht="12" customHeight="1">
      <c r="A10" s="2" t="str">
        <f>"Jan "&amp;RIGHT(A6,4)</f>
        <v>Jan 2011</v>
      </c>
      <c r="B10" s="11">
        <v>1070641597.495</v>
      </c>
      <c r="C10" s="11">
        <v>0</v>
      </c>
      <c r="D10" s="11">
        <v>284886392.58</v>
      </c>
      <c r="E10" s="11">
        <v>200581617.08</v>
      </c>
      <c r="F10" s="11">
        <v>247084.19</v>
      </c>
      <c r="G10" s="11" t="s">
        <v>395</v>
      </c>
      <c r="H10" s="11">
        <v>0</v>
      </c>
      <c r="I10" s="11">
        <v>1556356691.345</v>
      </c>
    </row>
    <row r="11" spans="1:9" ht="12" customHeight="1">
      <c r="A11" s="2" t="str">
        <f>"Feb "&amp;RIGHT(A6,4)</f>
        <v>Feb 2011</v>
      </c>
      <c r="B11" s="11">
        <v>1062862957.1775</v>
      </c>
      <c r="C11" s="11">
        <v>0</v>
      </c>
      <c r="D11" s="11">
        <v>286113351.98</v>
      </c>
      <c r="E11" s="11">
        <v>197275642.05</v>
      </c>
      <c r="F11" s="11">
        <v>248167.94</v>
      </c>
      <c r="G11" s="11" t="s">
        <v>395</v>
      </c>
      <c r="H11" s="11">
        <v>0</v>
      </c>
      <c r="I11" s="11">
        <v>1546500119.1475</v>
      </c>
    </row>
    <row r="12" spans="1:9" ht="12" customHeight="1">
      <c r="A12" s="2" t="str">
        <f>"Mar "&amp;RIGHT(A6,4)</f>
        <v>Mar 2011</v>
      </c>
      <c r="B12" s="11">
        <v>1269153753.7875</v>
      </c>
      <c r="C12" s="11">
        <v>0</v>
      </c>
      <c r="D12" s="11">
        <v>348430693.32</v>
      </c>
      <c r="E12" s="11">
        <v>311758038.53</v>
      </c>
      <c r="F12" s="11">
        <v>2832622.06</v>
      </c>
      <c r="G12" s="11">
        <v>33384210</v>
      </c>
      <c r="H12" s="11">
        <v>20763088</v>
      </c>
      <c r="I12" s="11">
        <v>1986322405.6975</v>
      </c>
    </row>
    <row r="13" spans="1:9" ht="12" customHeight="1">
      <c r="A13" s="2" t="str">
        <f>"Apr "&amp;RIGHT(A6,4)</f>
        <v>Apr 2011</v>
      </c>
      <c r="B13" s="11">
        <v>1049759122.24</v>
      </c>
      <c r="C13" s="11">
        <v>0</v>
      </c>
      <c r="D13" s="11">
        <v>303388402.16</v>
      </c>
      <c r="E13" s="11">
        <v>216058009.06</v>
      </c>
      <c r="F13" s="11">
        <v>333074.08</v>
      </c>
      <c r="G13" s="11" t="s">
        <v>395</v>
      </c>
      <c r="H13" s="11">
        <v>0</v>
      </c>
      <c r="I13" s="11">
        <v>1569538607.54</v>
      </c>
    </row>
    <row r="14" spans="1:9" ht="12" customHeight="1">
      <c r="A14" s="2" t="str">
        <f>"May "&amp;RIGHT(A6,4)</f>
        <v>May 2011</v>
      </c>
      <c r="B14" s="11">
        <v>1135990277.7225</v>
      </c>
      <c r="C14" s="11">
        <v>0</v>
      </c>
      <c r="D14" s="11">
        <v>343633935.35</v>
      </c>
      <c r="E14" s="11">
        <v>221090475.28</v>
      </c>
      <c r="F14" s="11">
        <v>1046814.18</v>
      </c>
      <c r="G14" s="11" t="s">
        <v>395</v>
      </c>
      <c r="H14" s="11">
        <v>0</v>
      </c>
      <c r="I14" s="11">
        <v>1701761502.5325</v>
      </c>
    </row>
    <row r="15" spans="1:9" ht="12" customHeight="1">
      <c r="A15" s="2" t="str">
        <f>"Jun "&amp;RIGHT(A6,4)</f>
        <v>Jun 2011</v>
      </c>
      <c r="B15" s="11">
        <v>328876104.4825</v>
      </c>
      <c r="C15" s="11">
        <v>0</v>
      </c>
      <c r="D15" s="11">
        <v>97595225.33</v>
      </c>
      <c r="E15" s="11">
        <v>256283059.08</v>
      </c>
      <c r="F15" s="11">
        <v>124101097.02</v>
      </c>
      <c r="G15" s="11">
        <v>36242323</v>
      </c>
      <c r="H15" s="11">
        <v>24902736</v>
      </c>
      <c r="I15" s="11">
        <v>868000544.9125</v>
      </c>
    </row>
    <row r="16" spans="1:9" ht="12" customHeight="1">
      <c r="A16" s="2" t="str">
        <f>"Jul "&amp;RIGHT(A6,4)</f>
        <v>Jul 2011</v>
      </c>
      <c r="B16" s="11">
        <v>123026458.145</v>
      </c>
      <c r="C16" s="11">
        <v>0</v>
      </c>
      <c r="D16" s="11">
        <v>18041952.44</v>
      </c>
      <c r="E16" s="11">
        <v>171842078.42</v>
      </c>
      <c r="F16" s="11">
        <v>148900070.11</v>
      </c>
      <c r="G16" s="11" t="s">
        <v>395</v>
      </c>
      <c r="H16" s="11">
        <v>0</v>
      </c>
      <c r="I16" s="11">
        <v>461810559.115</v>
      </c>
    </row>
    <row r="17" spans="1:9" ht="12" customHeight="1">
      <c r="A17" s="2" t="str">
        <f>"Aug "&amp;RIGHT(A6,4)</f>
        <v>Aug 2011</v>
      </c>
      <c r="B17" s="11">
        <v>548266429.3275</v>
      </c>
      <c r="C17" s="11">
        <v>0</v>
      </c>
      <c r="D17" s="11">
        <v>134498047.75</v>
      </c>
      <c r="E17" s="11">
        <v>200427514.96</v>
      </c>
      <c r="F17" s="11">
        <v>61351528.11</v>
      </c>
      <c r="G17" s="11" t="s">
        <v>395</v>
      </c>
      <c r="H17" s="11">
        <v>0</v>
      </c>
      <c r="I17" s="11">
        <v>944543520.1475</v>
      </c>
    </row>
    <row r="18" spans="1:9" ht="12" customHeight="1">
      <c r="A18" s="2" t="str">
        <f>"Sep "&amp;RIGHT(A6,4)</f>
        <v>Sep 2011</v>
      </c>
      <c r="B18" s="11">
        <v>1374648858.6775</v>
      </c>
      <c r="C18" s="11">
        <v>0</v>
      </c>
      <c r="D18" s="11">
        <v>361046991.12</v>
      </c>
      <c r="E18" s="11">
        <v>272542707.84</v>
      </c>
      <c r="F18" s="11">
        <v>30154319.01</v>
      </c>
      <c r="G18" s="11">
        <v>89038806</v>
      </c>
      <c r="H18" s="11">
        <v>139641799</v>
      </c>
      <c r="I18" s="11">
        <v>2267073481.6475</v>
      </c>
    </row>
    <row r="19" spans="1:9" ht="12" customHeight="1">
      <c r="A19" s="12" t="s">
        <v>57</v>
      </c>
      <c r="B19" s="13">
        <v>11136365508.01</v>
      </c>
      <c r="C19" s="13">
        <v>0</v>
      </c>
      <c r="D19" s="13">
        <v>3034231032.23</v>
      </c>
      <c r="E19" s="13">
        <v>2723834431.7</v>
      </c>
      <c r="F19" s="13">
        <v>372480221.14</v>
      </c>
      <c r="G19" s="13">
        <v>190616919</v>
      </c>
      <c r="H19" s="13">
        <v>235910021</v>
      </c>
      <c r="I19" s="13">
        <v>17693438133.08</v>
      </c>
    </row>
    <row r="20" spans="1:9" ht="12" customHeight="1">
      <c r="A20" s="14" t="s">
        <v>396</v>
      </c>
      <c r="B20" s="15">
        <v>9761716649.3325</v>
      </c>
      <c r="C20" s="15">
        <v>0</v>
      </c>
      <c r="D20" s="15">
        <v>2673184041.11</v>
      </c>
      <c r="E20" s="15">
        <v>2451291723.86</v>
      </c>
      <c r="F20" s="15">
        <v>342325902.13</v>
      </c>
      <c r="G20" s="15">
        <v>101578113</v>
      </c>
      <c r="H20" s="15">
        <v>96268222</v>
      </c>
      <c r="I20" s="15">
        <v>15426364651.4325</v>
      </c>
    </row>
    <row r="21" ht="12" customHeight="1">
      <c r="A21" s="3" t="str">
        <f>"FY "&amp;RIGHT(A6,4)+1</f>
        <v>FY 2012</v>
      </c>
    </row>
    <row r="22" spans="1:9" ht="12" customHeight="1">
      <c r="A22" s="2" t="str">
        <f>"Oct "&amp;RIGHT(A6,4)</f>
        <v>Oct 2011</v>
      </c>
      <c r="B22" s="11">
        <v>1310896882.1625</v>
      </c>
      <c r="C22" s="11">
        <v>0</v>
      </c>
      <c r="D22" s="11">
        <v>354316411.09</v>
      </c>
      <c r="E22" s="11">
        <v>223413539.06</v>
      </c>
      <c r="F22" s="11">
        <v>768393.13</v>
      </c>
      <c r="G22" s="11" t="s">
        <v>395</v>
      </c>
      <c r="H22" s="11" t="s">
        <v>395</v>
      </c>
      <c r="I22" s="11">
        <v>1889395225.4425</v>
      </c>
    </row>
    <row r="23" spans="1:9" ht="12" customHeight="1">
      <c r="A23" s="2" t="str">
        <f>"Nov "&amp;RIGHT(A6,4)</f>
        <v>Nov 2011</v>
      </c>
      <c r="B23" s="11">
        <v>1169050817.005</v>
      </c>
      <c r="C23" s="11">
        <v>0</v>
      </c>
      <c r="D23" s="11">
        <v>332631962.86</v>
      </c>
      <c r="E23" s="11">
        <v>215577361.66</v>
      </c>
      <c r="F23" s="11">
        <v>307162.25</v>
      </c>
      <c r="G23" s="11" t="s">
        <v>395</v>
      </c>
      <c r="H23" s="11" t="s">
        <v>395</v>
      </c>
      <c r="I23" s="11">
        <v>1717567303.775</v>
      </c>
    </row>
    <row r="24" spans="1:9" ht="12" customHeight="1">
      <c r="A24" s="2" t="str">
        <f>"Dec "&amp;RIGHT(A6,4)</f>
        <v>Dec 2011</v>
      </c>
      <c r="B24" s="11">
        <v>950779072.9675</v>
      </c>
      <c r="C24" s="11">
        <v>0</v>
      </c>
      <c r="D24" s="11">
        <v>251469949.16</v>
      </c>
      <c r="E24" s="11">
        <v>254455029.39</v>
      </c>
      <c r="F24" s="11">
        <v>1924409.52</v>
      </c>
      <c r="G24" s="11">
        <v>25327249</v>
      </c>
      <c r="H24" s="11">
        <v>70648309</v>
      </c>
      <c r="I24" s="11">
        <v>1554604019.0375</v>
      </c>
    </row>
    <row r="25" spans="1:9" ht="12" customHeight="1">
      <c r="A25" s="2" t="str">
        <f>"Jan "&amp;RIGHT(A6,4)+1</f>
        <v>Jan 2012</v>
      </c>
      <c r="B25" s="11">
        <v>1225290991.9875</v>
      </c>
      <c r="C25" s="11">
        <v>0</v>
      </c>
      <c r="D25" s="11">
        <v>336840733.8</v>
      </c>
      <c r="E25" s="11">
        <v>221994026.74</v>
      </c>
      <c r="F25" s="11">
        <v>299913.71</v>
      </c>
      <c r="G25" s="11" t="s">
        <v>395</v>
      </c>
      <c r="H25" s="11" t="s">
        <v>395</v>
      </c>
      <c r="I25" s="11">
        <v>1784425666.2375</v>
      </c>
    </row>
    <row r="26" spans="1:9" ht="12" customHeight="1">
      <c r="A26" s="2" t="str">
        <f>"Feb "&amp;RIGHT(A6,4)+1</f>
        <v>Feb 2012</v>
      </c>
      <c r="B26" s="11">
        <v>1227747778.83</v>
      </c>
      <c r="C26" s="11">
        <v>0</v>
      </c>
      <c r="D26" s="11">
        <v>354014755.34</v>
      </c>
      <c r="E26" s="11">
        <v>225471458.29</v>
      </c>
      <c r="F26" s="11">
        <v>317269.12</v>
      </c>
      <c r="G26" s="11" t="s">
        <v>395</v>
      </c>
      <c r="H26" s="11" t="s">
        <v>395</v>
      </c>
      <c r="I26" s="11">
        <v>1807551261.58</v>
      </c>
    </row>
    <row r="27" spans="1:9" ht="12" customHeight="1">
      <c r="A27" s="2" t="str">
        <f>"Mar "&amp;RIGHT(A6,4)+1</f>
        <v>Mar 2012</v>
      </c>
      <c r="B27" s="11">
        <v>1211605257.255</v>
      </c>
      <c r="C27" s="11">
        <v>0</v>
      </c>
      <c r="D27" s="11">
        <v>358454687.15</v>
      </c>
      <c r="E27" s="11">
        <v>309230872.87</v>
      </c>
      <c r="F27" s="11">
        <v>2253296.44</v>
      </c>
      <c r="G27" s="11">
        <v>45574837</v>
      </c>
      <c r="H27" s="11">
        <v>28576894</v>
      </c>
      <c r="I27" s="11">
        <v>1955695844.715</v>
      </c>
    </row>
    <row r="28" spans="1:9" ht="12" customHeight="1">
      <c r="A28" s="2" t="str">
        <f>"Apr "&amp;RIGHT(A6,4)+1</f>
        <v>Apr 2012</v>
      </c>
      <c r="B28" s="11">
        <v>1060374556.0875</v>
      </c>
      <c r="C28" s="11">
        <v>0</v>
      </c>
      <c r="D28" s="11">
        <v>324775031.68</v>
      </c>
      <c r="E28" s="11">
        <v>226503898.14</v>
      </c>
      <c r="F28" s="11">
        <v>368268.46</v>
      </c>
      <c r="G28" s="11" t="s">
        <v>395</v>
      </c>
      <c r="H28" s="11" t="s">
        <v>395</v>
      </c>
      <c r="I28" s="11">
        <v>1612021754.3675</v>
      </c>
    </row>
    <row r="29" spans="1:9" ht="12" customHeight="1">
      <c r="A29" s="2" t="str">
        <f>"May "&amp;RIGHT(A6,4)+1</f>
        <v>May 2012</v>
      </c>
      <c r="B29" s="11">
        <v>1160538948.355</v>
      </c>
      <c r="C29" s="11">
        <v>0</v>
      </c>
      <c r="D29" s="11">
        <v>368529251.02</v>
      </c>
      <c r="E29" s="11">
        <v>237427375.13</v>
      </c>
      <c r="F29" s="11">
        <v>2438022.94</v>
      </c>
      <c r="G29" s="11" t="s">
        <v>395</v>
      </c>
      <c r="H29" s="11" t="s">
        <v>395</v>
      </c>
      <c r="I29" s="11">
        <v>1768933597.445</v>
      </c>
    </row>
    <row r="30" spans="1:9" ht="12" customHeight="1">
      <c r="A30" s="2" t="str">
        <f>"Jun "&amp;RIGHT(A6,4)+1</f>
        <v>Jun 2012</v>
      </c>
      <c r="B30" s="11">
        <v>256972013.68</v>
      </c>
      <c r="C30" s="11">
        <v>0</v>
      </c>
      <c r="D30" s="11">
        <v>80086658.98</v>
      </c>
      <c r="E30" s="11">
        <v>256930124.66</v>
      </c>
      <c r="F30" s="11">
        <v>132045648.31</v>
      </c>
      <c r="G30" s="11">
        <v>41941485</v>
      </c>
      <c r="H30" s="11">
        <v>27746722</v>
      </c>
      <c r="I30" s="11">
        <v>795722652.63</v>
      </c>
    </row>
    <row r="31" spans="1:9" ht="12" customHeight="1">
      <c r="A31" s="2" t="str">
        <f>"Jul "&amp;RIGHT(A6,4)+1</f>
        <v>Jul 2012</v>
      </c>
      <c r="B31" s="11">
        <v>117047628.245</v>
      </c>
      <c r="C31" s="11">
        <v>0</v>
      </c>
      <c r="D31" s="11">
        <v>18219940.25</v>
      </c>
      <c r="E31" s="11">
        <v>188347041.4</v>
      </c>
      <c r="F31" s="11">
        <v>162747362.6</v>
      </c>
      <c r="G31" s="11" t="s">
        <v>395</v>
      </c>
      <c r="H31" s="11" t="s">
        <v>395</v>
      </c>
      <c r="I31" s="11">
        <v>486361972.495</v>
      </c>
    </row>
    <row r="32" spans="1:9" ht="12" customHeight="1">
      <c r="A32" s="2" t="str">
        <f>"Aug "&amp;RIGHT(A6,4)+1</f>
        <v>Aug 2012</v>
      </c>
      <c r="B32" s="11">
        <v>608353919.34</v>
      </c>
      <c r="C32" s="11">
        <v>0</v>
      </c>
      <c r="D32" s="11">
        <v>143435272.45</v>
      </c>
      <c r="E32" s="11">
        <v>211611758.67</v>
      </c>
      <c r="F32" s="11">
        <v>65611699.6</v>
      </c>
      <c r="G32" s="11" t="s">
        <v>395</v>
      </c>
      <c r="H32" s="11" t="s">
        <v>395</v>
      </c>
      <c r="I32" s="11">
        <v>1029012650.06</v>
      </c>
    </row>
    <row r="33" spans="1:9" ht="12" customHeight="1">
      <c r="A33" s="2" t="str">
        <f>"Sep "&amp;RIGHT(A6,4)+1</f>
        <v>Sep 2012</v>
      </c>
      <c r="B33" s="11" t="s">
        <v>395</v>
      </c>
      <c r="C33" s="11" t="s">
        <v>395</v>
      </c>
      <c r="D33" s="11" t="s">
        <v>395</v>
      </c>
      <c r="E33" s="11" t="s">
        <v>395</v>
      </c>
      <c r="F33" s="11" t="s">
        <v>395</v>
      </c>
      <c r="G33" s="11" t="s">
        <v>395</v>
      </c>
      <c r="H33" s="11" t="s">
        <v>395</v>
      </c>
      <c r="I33" s="11" t="s">
        <v>395</v>
      </c>
    </row>
    <row r="34" spans="1:9" ht="12" customHeight="1">
      <c r="A34" s="12" t="s">
        <v>57</v>
      </c>
      <c r="B34" s="13">
        <v>10298657865.915</v>
      </c>
      <c r="C34" s="13">
        <v>0</v>
      </c>
      <c r="D34" s="13">
        <v>2922774653.78</v>
      </c>
      <c r="E34" s="13">
        <v>2570962486.01</v>
      </c>
      <c r="F34" s="13">
        <v>369081446.08</v>
      </c>
      <c r="G34" s="13">
        <v>112843571</v>
      </c>
      <c r="H34" s="13">
        <v>126971925</v>
      </c>
      <c r="I34" s="13">
        <v>16401291947.785</v>
      </c>
    </row>
    <row r="35" spans="1:9" ht="12" customHeight="1">
      <c r="A35" s="14" t="str">
        <f>"Total "&amp;MID(A20,7,LEN(A20)-13)&amp;" Months"</f>
        <v>Total 11 Months</v>
      </c>
      <c r="B35" s="15">
        <v>10298657865.915</v>
      </c>
      <c r="C35" s="15">
        <v>0</v>
      </c>
      <c r="D35" s="15">
        <v>2922774653.78</v>
      </c>
      <c r="E35" s="15">
        <v>2570962486.01</v>
      </c>
      <c r="F35" s="15">
        <v>369081446.08</v>
      </c>
      <c r="G35" s="15">
        <v>112843571</v>
      </c>
      <c r="H35" s="15">
        <v>126971925</v>
      </c>
      <c r="I35" s="15">
        <v>16401291947.785</v>
      </c>
    </row>
    <row r="36" spans="1:8" ht="12" customHeight="1">
      <c r="A36" s="33"/>
      <c r="B36" s="33"/>
      <c r="C36" s="33"/>
      <c r="D36" s="33"/>
      <c r="E36" s="33"/>
      <c r="F36" s="33"/>
      <c r="G36" s="33"/>
      <c r="H36" s="33"/>
    </row>
    <row r="37" spans="1:8" ht="92.25" customHeight="1">
      <c r="A37" s="53" t="s">
        <v>373</v>
      </c>
      <c r="B37" s="53"/>
      <c r="C37" s="53"/>
      <c r="D37" s="53"/>
      <c r="E37" s="53"/>
      <c r="F37" s="53"/>
      <c r="G37" s="53"/>
      <c r="H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36:H36"/>
    <mergeCell ref="A37:H37"/>
    <mergeCell ref="A1:H1"/>
    <mergeCell ref="A2:H2"/>
    <mergeCell ref="A3:A4"/>
    <mergeCell ref="B3:B4"/>
    <mergeCell ref="C3:C4"/>
    <mergeCell ref="D3:D4"/>
    <mergeCell ref="E3:E4"/>
    <mergeCell ref="F3:F4"/>
    <mergeCell ref="G3:G4"/>
    <mergeCell ref="H3:H4"/>
    <mergeCell ref="I3:I4"/>
    <mergeCell ref="B5:I5"/>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K36"/>
  <sheetViews>
    <sheetView showGridLines="0" zoomScalePageLayoutView="0" workbookViewId="0" topLeftCell="A1">
      <selection activeCell="A1" sqref="A1:J1"/>
    </sheetView>
  </sheetViews>
  <sheetFormatPr defaultColWidth="9.140625" defaultRowHeight="12.75"/>
  <cols>
    <col min="1" max="11" width="11.421875" style="0" customWidth="1"/>
  </cols>
  <sheetData>
    <row r="1" spans="1:11" ht="12" customHeight="1">
      <c r="A1" s="42" t="s">
        <v>393</v>
      </c>
      <c r="B1" s="42"/>
      <c r="C1" s="42"/>
      <c r="D1" s="42"/>
      <c r="E1" s="42"/>
      <c r="F1" s="42"/>
      <c r="G1" s="42"/>
      <c r="H1" s="42"/>
      <c r="I1" s="42"/>
      <c r="J1" s="42"/>
      <c r="K1" s="63">
        <v>41222</v>
      </c>
    </row>
    <row r="2" spans="1:11" ht="12" customHeight="1">
      <c r="A2" s="44" t="s">
        <v>147</v>
      </c>
      <c r="B2" s="44"/>
      <c r="C2" s="44"/>
      <c r="D2" s="44"/>
      <c r="E2" s="44"/>
      <c r="F2" s="44"/>
      <c r="G2" s="44"/>
      <c r="H2" s="44"/>
      <c r="I2" s="44"/>
      <c r="J2" s="44"/>
      <c r="K2" s="1"/>
    </row>
    <row r="3" spans="1:11" ht="24" customHeight="1">
      <c r="A3" s="46" t="s">
        <v>52</v>
      </c>
      <c r="B3" s="48" t="s">
        <v>148</v>
      </c>
      <c r="C3" s="54"/>
      <c r="D3" s="49"/>
      <c r="E3" s="48" t="s">
        <v>76</v>
      </c>
      <c r="F3" s="54"/>
      <c r="G3" s="49"/>
      <c r="H3" s="48" t="s">
        <v>149</v>
      </c>
      <c r="I3" s="54"/>
      <c r="J3" s="49"/>
      <c r="K3" s="40" t="s">
        <v>150</v>
      </c>
    </row>
    <row r="4" spans="1:11" ht="24" customHeight="1">
      <c r="A4" s="47"/>
      <c r="B4" s="10" t="s">
        <v>81</v>
      </c>
      <c r="C4" s="10" t="s">
        <v>83</v>
      </c>
      <c r="D4" s="10" t="s">
        <v>57</v>
      </c>
      <c r="E4" s="10" t="s">
        <v>81</v>
      </c>
      <c r="F4" s="10" t="s">
        <v>83</v>
      </c>
      <c r="G4" s="10" t="s">
        <v>57</v>
      </c>
      <c r="H4" s="10" t="s">
        <v>81</v>
      </c>
      <c r="I4" s="10" t="s">
        <v>83</v>
      </c>
      <c r="J4" s="10" t="s">
        <v>57</v>
      </c>
      <c r="K4" s="41"/>
    </row>
    <row r="5" spans="1:11" ht="12" customHeight="1">
      <c r="A5" s="1"/>
      <c r="B5" s="33" t="str">
        <f>REPT("-",113)&amp;" Number "&amp;REPT("-",119)</f>
        <v>----------------------------------------------------------------------------------------------------------------- Number -----------------------------------------------------------------------------------------------------------------------</v>
      </c>
      <c r="C5" s="33"/>
      <c r="D5" s="33"/>
      <c r="E5" s="33"/>
      <c r="F5" s="33"/>
      <c r="G5" s="33"/>
      <c r="H5" s="33"/>
      <c r="I5" s="33"/>
      <c r="J5" s="33"/>
      <c r="K5" s="33"/>
    </row>
    <row r="6" ht="12" customHeight="1">
      <c r="A6" s="3" t="s">
        <v>394</v>
      </c>
    </row>
    <row r="7" spans="1:11" ht="12" customHeight="1">
      <c r="A7" s="2" t="str">
        <f>"Oct "&amp;RIGHT(A6,4)-1</f>
        <v>Oct 2010</v>
      </c>
      <c r="B7" s="11">
        <v>434146</v>
      </c>
      <c r="C7" s="11">
        <v>5547282</v>
      </c>
      <c r="D7" s="11">
        <v>5981428</v>
      </c>
      <c r="E7" s="11">
        <v>57665</v>
      </c>
      <c r="F7" s="11">
        <v>360519</v>
      </c>
      <c r="G7" s="11">
        <v>418184</v>
      </c>
      <c r="H7" s="11">
        <v>784</v>
      </c>
      <c r="I7" s="11">
        <v>119345</v>
      </c>
      <c r="J7" s="11">
        <v>120129</v>
      </c>
      <c r="K7" s="11">
        <v>6519741</v>
      </c>
    </row>
    <row r="8" spans="1:11" ht="12" customHeight="1">
      <c r="A8" s="2" t="str">
        <f>"Nov "&amp;RIGHT(A6,4)-1</f>
        <v>Nov 2010</v>
      </c>
      <c r="B8" s="11">
        <v>412932</v>
      </c>
      <c r="C8" s="11">
        <v>5092514</v>
      </c>
      <c r="D8" s="11">
        <v>5505446</v>
      </c>
      <c r="E8" s="11">
        <v>52732</v>
      </c>
      <c r="F8" s="11">
        <v>314074</v>
      </c>
      <c r="G8" s="11">
        <v>366806</v>
      </c>
      <c r="H8" s="11">
        <v>336</v>
      </c>
      <c r="I8" s="11">
        <v>68372</v>
      </c>
      <c r="J8" s="11">
        <v>68708</v>
      </c>
      <c r="K8" s="11">
        <v>5940960</v>
      </c>
    </row>
    <row r="9" spans="1:11" ht="12" customHeight="1">
      <c r="A9" s="2" t="str">
        <f>"Dec "&amp;RIGHT(A6,4)-1</f>
        <v>Dec 2010</v>
      </c>
      <c r="B9" s="11">
        <v>339028</v>
      </c>
      <c r="C9" s="11">
        <v>3975453</v>
      </c>
      <c r="D9" s="11">
        <v>4314481</v>
      </c>
      <c r="E9" s="11">
        <v>40831</v>
      </c>
      <c r="F9" s="11">
        <v>254816</v>
      </c>
      <c r="G9" s="11">
        <v>295647</v>
      </c>
      <c r="H9" s="11">
        <v>67</v>
      </c>
      <c r="I9" s="11">
        <v>29837</v>
      </c>
      <c r="J9" s="11">
        <v>29904</v>
      </c>
      <c r="K9" s="11">
        <v>4640032</v>
      </c>
    </row>
    <row r="10" spans="1:11" ht="12" customHeight="1">
      <c r="A10" s="2" t="str">
        <f>"Jan "&amp;RIGHT(A6,4)</f>
        <v>Jan 2011</v>
      </c>
      <c r="B10" s="11">
        <v>428196</v>
      </c>
      <c r="C10" s="11">
        <v>5202304</v>
      </c>
      <c r="D10" s="11">
        <v>5630500</v>
      </c>
      <c r="E10" s="11">
        <v>7589</v>
      </c>
      <c r="F10" s="11">
        <v>378038</v>
      </c>
      <c r="G10" s="11">
        <v>385627</v>
      </c>
      <c r="H10" s="11">
        <v>73</v>
      </c>
      <c r="I10" s="11">
        <v>71945</v>
      </c>
      <c r="J10" s="11">
        <v>72018</v>
      </c>
      <c r="K10" s="11">
        <v>6088145</v>
      </c>
    </row>
    <row r="11" spans="1:11" ht="12" customHeight="1">
      <c r="A11" s="2" t="str">
        <f>"Feb "&amp;RIGHT(A6,4)</f>
        <v>Feb 2011</v>
      </c>
      <c r="B11" s="11">
        <v>390176</v>
      </c>
      <c r="C11" s="11">
        <v>4669149</v>
      </c>
      <c r="D11" s="11">
        <v>5059325</v>
      </c>
      <c r="E11" s="11">
        <v>3409</v>
      </c>
      <c r="F11" s="11">
        <v>353011</v>
      </c>
      <c r="G11" s="11">
        <v>356420</v>
      </c>
      <c r="H11" s="11">
        <v>102</v>
      </c>
      <c r="I11" s="11">
        <v>82889</v>
      </c>
      <c r="J11" s="11">
        <v>82991</v>
      </c>
      <c r="K11" s="11">
        <v>5498736</v>
      </c>
    </row>
    <row r="12" spans="1:11" ht="12" customHeight="1">
      <c r="A12" s="2" t="str">
        <f>"Mar "&amp;RIGHT(A6,4)</f>
        <v>Mar 2011</v>
      </c>
      <c r="B12" s="11">
        <v>482177</v>
      </c>
      <c r="C12" s="11">
        <v>5547497</v>
      </c>
      <c r="D12" s="11">
        <v>6029674</v>
      </c>
      <c r="E12" s="11">
        <v>7878</v>
      </c>
      <c r="F12" s="11">
        <v>401115</v>
      </c>
      <c r="G12" s="11">
        <v>408993</v>
      </c>
      <c r="H12" s="11">
        <v>78</v>
      </c>
      <c r="I12" s="11">
        <v>78901</v>
      </c>
      <c r="J12" s="11">
        <v>78979</v>
      </c>
      <c r="K12" s="11">
        <v>6517646</v>
      </c>
    </row>
    <row r="13" spans="1:11" ht="12" customHeight="1">
      <c r="A13" s="2" t="str">
        <f>"Apr "&amp;RIGHT(A6,4)</f>
        <v>Apr 2011</v>
      </c>
      <c r="B13" s="11">
        <v>426209</v>
      </c>
      <c r="C13" s="11">
        <v>4648435</v>
      </c>
      <c r="D13" s="11">
        <v>5074644</v>
      </c>
      <c r="E13" s="11">
        <v>45480</v>
      </c>
      <c r="F13" s="11">
        <v>332970</v>
      </c>
      <c r="G13" s="11">
        <v>378450</v>
      </c>
      <c r="H13" s="11">
        <v>99</v>
      </c>
      <c r="I13" s="11">
        <v>97549</v>
      </c>
      <c r="J13" s="11">
        <v>97648</v>
      </c>
      <c r="K13" s="11">
        <v>5550742</v>
      </c>
    </row>
    <row r="14" spans="1:11" ht="12" customHeight="1">
      <c r="A14" s="2" t="str">
        <f>"May "&amp;RIGHT(A6,4)</f>
        <v>May 2011</v>
      </c>
      <c r="B14" s="11">
        <v>473597</v>
      </c>
      <c r="C14" s="11">
        <v>5400437</v>
      </c>
      <c r="D14" s="11">
        <v>5874034</v>
      </c>
      <c r="E14" s="11">
        <v>6753</v>
      </c>
      <c r="F14" s="11">
        <v>398185</v>
      </c>
      <c r="G14" s="11">
        <v>404938</v>
      </c>
      <c r="H14" s="11">
        <v>314</v>
      </c>
      <c r="I14" s="11">
        <v>149587</v>
      </c>
      <c r="J14" s="11">
        <v>149901</v>
      </c>
      <c r="K14" s="11">
        <v>6428873</v>
      </c>
    </row>
    <row r="15" spans="1:11" ht="12" customHeight="1">
      <c r="A15" s="2" t="str">
        <f>"Jun "&amp;RIGHT(A6,4)</f>
        <v>Jun 2011</v>
      </c>
      <c r="B15" s="11">
        <v>136214</v>
      </c>
      <c r="C15" s="11">
        <v>1449155</v>
      </c>
      <c r="D15" s="11">
        <v>1585369</v>
      </c>
      <c r="E15" s="11">
        <v>56041</v>
      </c>
      <c r="F15" s="11">
        <v>362340</v>
      </c>
      <c r="G15" s="11">
        <v>418381</v>
      </c>
      <c r="H15" s="11">
        <v>155083</v>
      </c>
      <c r="I15" s="11">
        <v>1894911</v>
      </c>
      <c r="J15" s="11">
        <v>2049994</v>
      </c>
      <c r="K15" s="11">
        <v>4053744</v>
      </c>
    </row>
    <row r="16" spans="1:11" ht="12" customHeight="1">
      <c r="A16" s="2" t="str">
        <f>"Jul "&amp;RIGHT(A6,4)</f>
        <v>Jul 2011</v>
      </c>
      <c r="B16" s="11">
        <v>23263</v>
      </c>
      <c r="C16" s="11">
        <v>466664</v>
      </c>
      <c r="D16" s="11">
        <v>489927</v>
      </c>
      <c r="E16" s="11">
        <v>96004</v>
      </c>
      <c r="F16" s="11">
        <v>437563</v>
      </c>
      <c r="G16" s="11">
        <v>533567</v>
      </c>
      <c r="H16" s="11">
        <v>523128</v>
      </c>
      <c r="I16" s="11">
        <v>4208613</v>
      </c>
      <c r="J16" s="11">
        <v>4731741</v>
      </c>
      <c r="K16" s="11">
        <v>5755235</v>
      </c>
    </row>
    <row r="17" spans="1:11" ht="12" customHeight="1">
      <c r="A17" s="2" t="str">
        <f>"Aug "&amp;RIGHT(A6,4)</f>
        <v>Aug 2011</v>
      </c>
      <c r="B17" s="11">
        <v>73117</v>
      </c>
      <c r="C17" s="11">
        <v>1065969</v>
      </c>
      <c r="D17" s="11">
        <v>1139086</v>
      </c>
      <c r="E17" s="11">
        <v>66268</v>
      </c>
      <c r="F17" s="11">
        <v>334467</v>
      </c>
      <c r="G17" s="11">
        <v>400735</v>
      </c>
      <c r="H17" s="11">
        <v>190672</v>
      </c>
      <c r="I17" s="11">
        <v>1792613</v>
      </c>
      <c r="J17" s="11">
        <v>1983285</v>
      </c>
      <c r="K17" s="11">
        <v>3523106</v>
      </c>
    </row>
    <row r="18" spans="1:11" ht="12" customHeight="1">
      <c r="A18" s="2" t="str">
        <f>"Sep "&amp;RIGHT(A6,4)</f>
        <v>Sep 2011</v>
      </c>
      <c r="B18" s="11">
        <v>371701</v>
      </c>
      <c r="C18" s="11">
        <v>5185372</v>
      </c>
      <c r="D18" s="11">
        <v>5557073</v>
      </c>
      <c r="E18" s="11">
        <v>42466</v>
      </c>
      <c r="F18" s="11">
        <v>347336</v>
      </c>
      <c r="G18" s="11">
        <v>389802</v>
      </c>
      <c r="H18" s="11">
        <v>1401</v>
      </c>
      <c r="I18" s="11">
        <v>114408</v>
      </c>
      <c r="J18" s="11">
        <v>115809</v>
      </c>
      <c r="K18" s="11">
        <v>6062684</v>
      </c>
    </row>
    <row r="19" spans="1:11" ht="12" customHeight="1">
      <c r="A19" s="12" t="s">
        <v>57</v>
      </c>
      <c r="B19" s="13">
        <v>3990756</v>
      </c>
      <c r="C19" s="13">
        <v>48250231</v>
      </c>
      <c r="D19" s="13">
        <v>52240987</v>
      </c>
      <c r="E19" s="13">
        <v>483116</v>
      </c>
      <c r="F19" s="13">
        <v>4274434</v>
      </c>
      <c r="G19" s="13">
        <v>4757550</v>
      </c>
      <c r="H19" s="13">
        <v>872137</v>
      </c>
      <c r="I19" s="13">
        <v>8708970</v>
      </c>
      <c r="J19" s="13">
        <v>9581107</v>
      </c>
      <c r="K19" s="13">
        <v>66579644</v>
      </c>
    </row>
    <row r="20" spans="1:11" ht="12" customHeight="1">
      <c r="A20" s="14" t="s">
        <v>396</v>
      </c>
      <c r="B20" s="15">
        <v>3619055</v>
      </c>
      <c r="C20" s="15">
        <v>43064859</v>
      </c>
      <c r="D20" s="15">
        <v>46683914</v>
      </c>
      <c r="E20" s="15">
        <v>440650</v>
      </c>
      <c r="F20" s="15">
        <v>3927098</v>
      </c>
      <c r="G20" s="15">
        <v>4367748</v>
      </c>
      <c r="H20" s="15">
        <v>870736</v>
      </c>
      <c r="I20" s="15">
        <v>8594562</v>
      </c>
      <c r="J20" s="15">
        <v>9465298</v>
      </c>
      <c r="K20" s="15">
        <v>60516960</v>
      </c>
    </row>
    <row r="21" ht="12" customHeight="1">
      <c r="A21" s="3" t="str">
        <f>"FY "&amp;RIGHT(A6,4)+1</f>
        <v>FY 2012</v>
      </c>
    </row>
    <row r="22" spans="1:11" ht="12" customHeight="1">
      <c r="A22" s="2" t="str">
        <f>"Oct "&amp;RIGHT(A6,4)</f>
        <v>Oct 2011</v>
      </c>
      <c r="B22" s="11">
        <v>400686</v>
      </c>
      <c r="C22" s="11">
        <v>4971296</v>
      </c>
      <c r="D22" s="11">
        <v>5371982</v>
      </c>
      <c r="E22" s="11">
        <v>48920</v>
      </c>
      <c r="F22" s="11">
        <v>339702</v>
      </c>
      <c r="G22" s="11">
        <v>388622</v>
      </c>
      <c r="H22" s="11">
        <v>114</v>
      </c>
      <c r="I22" s="11">
        <v>103304</v>
      </c>
      <c r="J22" s="11">
        <v>103418</v>
      </c>
      <c r="K22" s="11">
        <v>5864022</v>
      </c>
    </row>
    <row r="23" spans="1:11" ht="12" customHeight="1">
      <c r="A23" s="2" t="str">
        <f>"Nov "&amp;RIGHT(A6,4)</f>
        <v>Nov 2011</v>
      </c>
      <c r="B23" s="11">
        <v>384593</v>
      </c>
      <c r="C23" s="11">
        <v>4532734</v>
      </c>
      <c r="D23" s="11">
        <v>4917327</v>
      </c>
      <c r="E23" s="11">
        <v>44685</v>
      </c>
      <c r="F23" s="11">
        <v>295147</v>
      </c>
      <c r="G23" s="11">
        <v>339832</v>
      </c>
      <c r="H23" s="11">
        <v>96</v>
      </c>
      <c r="I23" s="11">
        <v>62302</v>
      </c>
      <c r="J23" s="11">
        <v>62398</v>
      </c>
      <c r="K23" s="11">
        <v>5319557</v>
      </c>
    </row>
    <row r="24" spans="1:11" ht="12" customHeight="1">
      <c r="A24" s="2" t="str">
        <f>"Dec "&amp;RIGHT(A6,4)</f>
        <v>Dec 2011</v>
      </c>
      <c r="B24" s="11">
        <v>316833</v>
      </c>
      <c r="C24" s="11">
        <v>3577943</v>
      </c>
      <c r="D24" s="11">
        <v>3894776</v>
      </c>
      <c r="E24" s="11">
        <v>33374</v>
      </c>
      <c r="F24" s="11">
        <v>277605</v>
      </c>
      <c r="G24" s="11">
        <v>310979</v>
      </c>
      <c r="H24" s="11">
        <v>87</v>
      </c>
      <c r="I24" s="11">
        <v>40369</v>
      </c>
      <c r="J24" s="11">
        <v>40456</v>
      </c>
      <c r="K24" s="11">
        <v>4246211</v>
      </c>
    </row>
    <row r="25" spans="1:11" ht="12" customHeight="1">
      <c r="A25" s="2" t="str">
        <f>"Jan "&amp;RIGHT(A6,4)+1</f>
        <v>Jan 2012</v>
      </c>
      <c r="B25" s="11">
        <v>406932</v>
      </c>
      <c r="C25" s="11">
        <v>4936749</v>
      </c>
      <c r="D25" s="11">
        <v>5343681</v>
      </c>
      <c r="E25" s="11">
        <v>41864</v>
      </c>
      <c r="F25" s="11">
        <v>319473</v>
      </c>
      <c r="G25" s="11">
        <v>361337</v>
      </c>
      <c r="H25" s="11">
        <v>108</v>
      </c>
      <c r="I25" s="11">
        <v>82412</v>
      </c>
      <c r="J25" s="11">
        <v>82520</v>
      </c>
      <c r="K25" s="11">
        <v>5787538</v>
      </c>
    </row>
    <row r="26" spans="1:11" ht="12" customHeight="1">
      <c r="A26" s="2" t="str">
        <f>"Feb "&amp;RIGHT(A6,4)+1</f>
        <v>Feb 2012</v>
      </c>
      <c r="B26" s="11">
        <v>414122</v>
      </c>
      <c r="C26" s="11">
        <v>4728194</v>
      </c>
      <c r="D26" s="11">
        <v>5142316</v>
      </c>
      <c r="E26" s="11">
        <v>33544</v>
      </c>
      <c r="F26" s="11">
        <v>293277</v>
      </c>
      <c r="G26" s="11">
        <v>326821</v>
      </c>
      <c r="H26" s="11">
        <v>109</v>
      </c>
      <c r="I26" s="11">
        <v>91350</v>
      </c>
      <c r="J26" s="11">
        <v>91459</v>
      </c>
      <c r="K26" s="11">
        <v>5560596</v>
      </c>
    </row>
    <row r="27" spans="1:11" ht="12" customHeight="1">
      <c r="A27" s="2" t="str">
        <f>"Mar "&amp;RIGHT(A6,4)+1</f>
        <v>Mar 2012</v>
      </c>
      <c r="B27" s="11">
        <v>417378</v>
      </c>
      <c r="C27" s="11">
        <v>4760254</v>
      </c>
      <c r="D27" s="11">
        <v>5177632</v>
      </c>
      <c r="E27" s="11">
        <v>40824</v>
      </c>
      <c r="F27" s="11">
        <v>306837</v>
      </c>
      <c r="G27" s="11">
        <v>347661</v>
      </c>
      <c r="H27" s="11">
        <v>80</v>
      </c>
      <c r="I27" s="11">
        <v>78811</v>
      </c>
      <c r="J27" s="11">
        <v>78891</v>
      </c>
      <c r="K27" s="11">
        <v>5604184</v>
      </c>
    </row>
    <row r="28" spans="1:11" ht="12" customHeight="1">
      <c r="A28" s="2" t="str">
        <f>"Apr "&amp;RIGHT(A6,4)+1</f>
        <v>Apr 2012</v>
      </c>
      <c r="B28" s="11">
        <v>382604</v>
      </c>
      <c r="C28" s="11">
        <v>4168755</v>
      </c>
      <c r="D28" s="11">
        <v>4551359</v>
      </c>
      <c r="E28" s="11">
        <v>32276</v>
      </c>
      <c r="F28" s="11">
        <v>312123</v>
      </c>
      <c r="G28" s="11">
        <v>344399</v>
      </c>
      <c r="H28" s="11">
        <v>104</v>
      </c>
      <c r="I28" s="11">
        <v>77264</v>
      </c>
      <c r="J28" s="11">
        <v>77368</v>
      </c>
      <c r="K28" s="11">
        <v>4973126</v>
      </c>
    </row>
    <row r="29" spans="1:11" ht="12" customHeight="1">
      <c r="A29" s="2" t="str">
        <f>"May "&amp;RIGHT(A6,4)+1</f>
        <v>May 2012</v>
      </c>
      <c r="B29" s="11">
        <v>423082</v>
      </c>
      <c r="C29" s="11">
        <v>4786529</v>
      </c>
      <c r="D29" s="11">
        <v>5209611</v>
      </c>
      <c r="E29" s="11">
        <v>40909</v>
      </c>
      <c r="F29" s="11">
        <v>351873</v>
      </c>
      <c r="G29" s="11">
        <v>392782</v>
      </c>
      <c r="H29" s="11">
        <v>2177</v>
      </c>
      <c r="I29" s="11">
        <v>122721</v>
      </c>
      <c r="J29" s="11">
        <v>124898</v>
      </c>
      <c r="K29" s="11">
        <v>5727291</v>
      </c>
    </row>
    <row r="30" spans="1:11" ht="12" customHeight="1">
      <c r="A30" s="2" t="str">
        <f>"Jun "&amp;RIGHT(A6,4)+1</f>
        <v>Jun 2012</v>
      </c>
      <c r="B30" s="11">
        <v>89111</v>
      </c>
      <c r="C30" s="11">
        <v>1035701</v>
      </c>
      <c r="D30" s="11">
        <v>1124812</v>
      </c>
      <c r="E30" s="11">
        <v>75297</v>
      </c>
      <c r="F30" s="11">
        <v>308920</v>
      </c>
      <c r="G30" s="11">
        <v>384217</v>
      </c>
      <c r="H30" s="11">
        <v>108731</v>
      </c>
      <c r="I30" s="11">
        <v>1893289</v>
      </c>
      <c r="J30" s="11">
        <v>2002020</v>
      </c>
      <c r="K30" s="11">
        <v>3511049</v>
      </c>
    </row>
    <row r="31" spans="1:11" ht="12" customHeight="1">
      <c r="A31" s="2" t="str">
        <f>"Jul "&amp;RIGHT(A6,4)+1</f>
        <v>Jul 2012</v>
      </c>
      <c r="B31" s="11">
        <v>18975</v>
      </c>
      <c r="C31" s="11">
        <v>316412</v>
      </c>
      <c r="D31" s="11">
        <v>335387</v>
      </c>
      <c r="E31" s="11">
        <v>92816</v>
      </c>
      <c r="F31" s="11">
        <v>441578</v>
      </c>
      <c r="G31" s="11">
        <v>534394</v>
      </c>
      <c r="H31" s="11">
        <v>443619</v>
      </c>
      <c r="I31" s="11">
        <v>3853759</v>
      </c>
      <c r="J31" s="11">
        <v>4297378</v>
      </c>
      <c r="K31" s="11">
        <v>5167159</v>
      </c>
    </row>
    <row r="32" spans="1:11" ht="12" customHeight="1">
      <c r="A32" s="2" t="str">
        <f>"Aug "&amp;RIGHT(A6,4)+1</f>
        <v>Aug 2012</v>
      </c>
      <c r="B32" s="11">
        <v>93412</v>
      </c>
      <c r="C32" s="11">
        <v>1033861</v>
      </c>
      <c r="D32" s="11">
        <v>1127273</v>
      </c>
      <c r="E32" s="11">
        <v>61021</v>
      </c>
      <c r="F32" s="11">
        <v>354971</v>
      </c>
      <c r="G32" s="11">
        <v>415992</v>
      </c>
      <c r="H32" s="11">
        <v>132892</v>
      </c>
      <c r="I32" s="11">
        <v>1813166</v>
      </c>
      <c r="J32" s="11">
        <v>1946058</v>
      </c>
      <c r="K32" s="11">
        <v>3489323</v>
      </c>
    </row>
    <row r="33" spans="1:11" ht="12" customHeight="1">
      <c r="A33" s="2" t="str">
        <f>"Sep "&amp;RIGHT(A6,4)+1</f>
        <v>Sep 2012</v>
      </c>
      <c r="B33" s="11" t="s">
        <v>395</v>
      </c>
      <c r="C33" s="11" t="s">
        <v>395</v>
      </c>
      <c r="D33" s="11" t="s">
        <v>395</v>
      </c>
      <c r="E33" s="11" t="s">
        <v>395</v>
      </c>
      <c r="F33" s="11" t="s">
        <v>395</v>
      </c>
      <c r="G33" s="11" t="s">
        <v>395</v>
      </c>
      <c r="H33" s="11" t="s">
        <v>395</v>
      </c>
      <c r="I33" s="11" t="s">
        <v>395</v>
      </c>
      <c r="J33" s="11" t="s">
        <v>395</v>
      </c>
      <c r="K33" s="11" t="s">
        <v>395</v>
      </c>
    </row>
    <row r="34" spans="1:11" ht="12" customHeight="1">
      <c r="A34" s="12" t="s">
        <v>57</v>
      </c>
      <c r="B34" s="13">
        <v>3347728</v>
      </c>
      <c r="C34" s="13">
        <v>38848428</v>
      </c>
      <c r="D34" s="13">
        <v>42196156</v>
      </c>
      <c r="E34" s="13">
        <v>545530</v>
      </c>
      <c r="F34" s="13">
        <v>3601506</v>
      </c>
      <c r="G34" s="13">
        <v>4147036</v>
      </c>
      <c r="H34" s="13">
        <v>688117</v>
      </c>
      <c r="I34" s="13">
        <v>8218747</v>
      </c>
      <c r="J34" s="13">
        <v>8906864</v>
      </c>
      <c r="K34" s="13">
        <v>55250056</v>
      </c>
    </row>
    <row r="35" spans="1:11" ht="12" customHeight="1">
      <c r="A35" s="14" t="str">
        <f>"Total "&amp;MID(A20,7,LEN(A20)-13)&amp;" Months"</f>
        <v>Total 11 Months</v>
      </c>
      <c r="B35" s="15">
        <v>3347728</v>
      </c>
      <c r="C35" s="15">
        <v>38848428</v>
      </c>
      <c r="D35" s="15">
        <v>42196156</v>
      </c>
      <c r="E35" s="15">
        <v>545530</v>
      </c>
      <c r="F35" s="15">
        <v>3601506</v>
      </c>
      <c r="G35" s="15">
        <v>4147036</v>
      </c>
      <c r="H35" s="15">
        <v>688117</v>
      </c>
      <c r="I35" s="15">
        <v>8218747</v>
      </c>
      <c r="J35" s="15">
        <v>8906864</v>
      </c>
      <c r="K35" s="15">
        <v>55250056</v>
      </c>
    </row>
    <row r="36" spans="1:8" ht="12" customHeight="1">
      <c r="A36" s="33"/>
      <c r="B36" s="33"/>
      <c r="C36" s="33"/>
      <c r="D36" s="33"/>
      <c r="E36" s="33"/>
      <c r="F36" s="33"/>
      <c r="G36" s="33"/>
      <c r="H36" s="33"/>
    </row>
    <row r="37" ht="69.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K3:K4"/>
    <mergeCell ref="B5:K5"/>
    <mergeCell ref="A36:H36"/>
    <mergeCell ref="A1:J1"/>
    <mergeCell ref="A2:J2"/>
    <mergeCell ref="A3:A4"/>
    <mergeCell ref="B3:D3"/>
    <mergeCell ref="E3:G3"/>
    <mergeCell ref="H3:J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8.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2" t="s">
        <v>393</v>
      </c>
      <c r="B1" s="42"/>
      <c r="C1" s="42"/>
      <c r="D1" s="42"/>
      <c r="E1" s="42"/>
      <c r="F1" s="42"/>
      <c r="G1" s="42"/>
      <c r="H1" s="42"/>
      <c r="I1" s="63">
        <v>41222</v>
      </c>
    </row>
    <row r="2" spans="1:9" ht="12" customHeight="1">
      <c r="A2" s="44" t="s">
        <v>151</v>
      </c>
      <c r="B2" s="44"/>
      <c r="C2" s="44"/>
      <c r="D2" s="44"/>
      <c r="E2" s="44"/>
      <c r="F2" s="44"/>
      <c r="G2" s="44"/>
      <c r="H2" s="44"/>
      <c r="I2" s="1"/>
    </row>
    <row r="3" spans="1:9" ht="24" customHeight="1">
      <c r="A3" s="46" t="s">
        <v>52</v>
      </c>
      <c r="B3" s="48" t="s">
        <v>152</v>
      </c>
      <c r="C3" s="54"/>
      <c r="D3" s="49"/>
      <c r="E3" s="48" t="s">
        <v>153</v>
      </c>
      <c r="F3" s="54"/>
      <c r="G3" s="49"/>
      <c r="H3" s="48" t="s">
        <v>154</v>
      </c>
      <c r="I3" s="54"/>
    </row>
    <row r="4" spans="1:9" ht="24" customHeight="1">
      <c r="A4" s="47"/>
      <c r="B4" s="10" t="s">
        <v>81</v>
      </c>
      <c r="C4" s="10" t="s">
        <v>83</v>
      </c>
      <c r="D4" s="10" t="s">
        <v>57</v>
      </c>
      <c r="E4" s="10" t="s">
        <v>246</v>
      </c>
      <c r="F4" s="10" t="s">
        <v>83</v>
      </c>
      <c r="G4" s="10" t="s">
        <v>232</v>
      </c>
      <c r="H4" s="10" t="s">
        <v>247</v>
      </c>
      <c r="I4" s="9" t="s">
        <v>83</v>
      </c>
    </row>
    <row r="5" spans="1:9" ht="12" customHeight="1">
      <c r="A5" s="1"/>
      <c r="B5" s="33" t="str">
        <f>REPT("-",29)&amp;" Number "&amp;REPT("-",28)&amp;"   "&amp;REPT("-",30)&amp;" Dollars "&amp;REPT("-",28)&amp;"   "&amp;REPT("-",19)&amp;" Cents "&amp;REPT("-",21)</f>
        <v>----------------------------- Number ----------------------------   ------------------------------ Dollars ----------------------------   ------------------- Cents ---------------------</v>
      </c>
      <c r="C5" s="33"/>
      <c r="D5" s="33"/>
      <c r="E5" s="33"/>
      <c r="F5" s="33"/>
      <c r="G5" s="33"/>
      <c r="H5" s="33"/>
      <c r="I5" s="33"/>
    </row>
    <row r="6" ht="12" customHeight="1">
      <c r="A6" s="3" t="s">
        <v>394</v>
      </c>
    </row>
    <row r="7" spans="1:9" ht="12" customHeight="1">
      <c r="A7" s="2" t="str">
        <f>"Oct "&amp;RIGHT(A6,4)-1</f>
        <v>Oct 2010</v>
      </c>
      <c r="B7" s="11">
        <v>492595</v>
      </c>
      <c r="C7" s="11">
        <v>6027146</v>
      </c>
      <c r="D7" s="11">
        <v>6519741</v>
      </c>
      <c r="E7" s="11">
        <v>92361.5625</v>
      </c>
      <c r="F7" s="11">
        <v>1069818.415</v>
      </c>
      <c r="G7" s="11">
        <v>1162179.9775</v>
      </c>
      <c r="H7" s="16">
        <v>18.75</v>
      </c>
      <c r="I7" s="16">
        <v>17.75</v>
      </c>
    </row>
    <row r="8" spans="1:9" ht="12" customHeight="1">
      <c r="A8" s="2" t="str">
        <f>"Nov "&amp;RIGHT(A6,4)-1</f>
        <v>Nov 2010</v>
      </c>
      <c r="B8" s="11">
        <v>466000</v>
      </c>
      <c r="C8" s="11">
        <v>5474960</v>
      </c>
      <c r="D8" s="11">
        <v>5940960</v>
      </c>
      <c r="E8" s="11">
        <v>87375</v>
      </c>
      <c r="F8" s="11">
        <v>971805.4</v>
      </c>
      <c r="G8" s="11">
        <v>1059180.4</v>
      </c>
      <c r="H8" s="16">
        <v>18.75</v>
      </c>
      <c r="I8" s="16">
        <v>17.75</v>
      </c>
    </row>
    <row r="9" spans="1:9" ht="12" customHeight="1">
      <c r="A9" s="2" t="str">
        <f>"Dec "&amp;RIGHT(A6,4)-1</f>
        <v>Dec 2010</v>
      </c>
      <c r="B9" s="11">
        <v>379926</v>
      </c>
      <c r="C9" s="11">
        <v>4260106</v>
      </c>
      <c r="D9" s="11">
        <v>4640032</v>
      </c>
      <c r="E9" s="11">
        <v>71236.125</v>
      </c>
      <c r="F9" s="11">
        <v>756168.815</v>
      </c>
      <c r="G9" s="11">
        <v>827404.94</v>
      </c>
      <c r="H9" s="16">
        <v>18.75</v>
      </c>
      <c r="I9" s="16">
        <v>17.75</v>
      </c>
    </row>
    <row r="10" spans="1:9" ht="12" customHeight="1">
      <c r="A10" s="2" t="str">
        <f>"Jan "&amp;RIGHT(A6,4)</f>
        <v>Jan 2011</v>
      </c>
      <c r="B10" s="11">
        <v>435858</v>
      </c>
      <c r="C10" s="11">
        <v>5652287</v>
      </c>
      <c r="D10" s="11">
        <v>6088145</v>
      </c>
      <c r="E10" s="11">
        <v>81723.375</v>
      </c>
      <c r="F10" s="11">
        <v>1003280.9425</v>
      </c>
      <c r="G10" s="11">
        <v>1085004.3175</v>
      </c>
      <c r="H10" s="16">
        <v>18.75</v>
      </c>
      <c r="I10" s="16">
        <v>17.75</v>
      </c>
    </row>
    <row r="11" spans="1:9" ht="12" customHeight="1">
      <c r="A11" s="2" t="str">
        <f>"Feb "&amp;RIGHT(A6,4)</f>
        <v>Feb 2011</v>
      </c>
      <c r="B11" s="11">
        <v>393687</v>
      </c>
      <c r="C11" s="11">
        <v>5105049</v>
      </c>
      <c r="D11" s="11">
        <v>5498736</v>
      </c>
      <c r="E11" s="11">
        <v>73816.3125</v>
      </c>
      <c r="F11" s="11">
        <v>906146.1975</v>
      </c>
      <c r="G11" s="11">
        <v>979962.51</v>
      </c>
      <c r="H11" s="16">
        <v>18.75</v>
      </c>
      <c r="I11" s="16">
        <v>17.75</v>
      </c>
    </row>
    <row r="12" spans="1:9" ht="12" customHeight="1">
      <c r="A12" s="2" t="str">
        <f>"Mar "&amp;RIGHT(A6,4)</f>
        <v>Mar 2011</v>
      </c>
      <c r="B12" s="11">
        <v>490133</v>
      </c>
      <c r="C12" s="11">
        <v>6027513</v>
      </c>
      <c r="D12" s="11">
        <v>6517646</v>
      </c>
      <c r="E12" s="11">
        <v>91899.9375</v>
      </c>
      <c r="F12" s="11">
        <v>1069883.5575</v>
      </c>
      <c r="G12" s="11">
        <v>1161783.495</v>
      </c>
      <c r="H12" s="16">
        <v>18.75</v>
      </c>
      <c r="I12" s="16">
        <v>17.75</v>
      </c>
    </row>
    <row r="13" spans="1:9" ht="12" customHeight="1">
      <c r="A13" s="2" t="str">
        <f>"Apr "&amp;RIGHT(A6,4)</f>
        <v>Apr 2011</v>
      </c>
      <c r="B13" s="11">
        <v>471788</v>
      </c>
      <c r="C13" s="11">
        <v>5078954</v>
      </c>
      <c r="D13" s="11">
        <v>5550742</v>
      </c>
      <c r="E13" s="11">
        <v>88460.25</v>
      </c>
      <c r="F13" s="11">
        <v>901514.335</v>
      </c>
      <c r="G13" s="11">
        <v>989974.585</v>
      </c>
      <c r="H13" s="16">
        <v>18.75</v>
      </c>
      <c r="I13" s="16">
        <v>17.75</v>
      </c>
    </row>
    <row r="14" spans="1:9" ht="12" customHeight="1">
      <c r="A14" s="2" t="str">
        <f>"May "&amp;RIGHT(A6,4)</f>
        <v>May 2011</v>
      </c>
      <c r="B14" s="11">
        <v>480664</v>
      </c>
      <c r="C14" s="11">
        <v>5948209</v>
      </c>
      <c r="D14" s="11">
        <v>6428873</v>
      </c>
      <c r="E14" s="11">
        <v>90124.5</v>
      </c>
      <c r="F14" s="11">
        <v>1055807.0975</v>
      </c>
      <c r="G14" s="11">
        <v>1145931.5975</v>
      </c>
      <c r="H14" s="16">
        <v>18.75</v>
      </c>
      <c r="I14" s="16">
        <v>17.75</v>
      </c>
    </row>
    <row r="15" spans="1:9" ht="12" customHeight="1">
      <c r="A15" s="2" t="str">
        <f>"Jun "&amp;RIGHT(A6,4)</f>
        <v>Jun 2011</v>
      </c>
      <c r="B15" s="11">
        <v>347338</v>
      </c>
      <c r="C15" s="11">
        <v>3706406</v>
      </c>
      <c r="D15" s="11">
        <v>4053744</v>
      </c>
      <c r="E15" s="11">
        <v>65125.875</v>
      </c>
      <c r="F15" s="11">
        <v>657887.065</v>
      </c>
      <c r="G15" s="11">
        <v>723012.94</v>
      </c>
      <c r="H15" s="16">
        <v>18.75</v>
      </c>
      <c r="I15" s="16">
        <v>17.75</v>
      </c>
    </row>
    <row r="16" spans="1:9" ht="12" customHeight="1">
      <c r="A16" s="2" t="str">
        <f>"Jul "&amp;RIGHT(A6,4)</f>
        <v>Jul 2011</v>
      </c>
      <c r="B16" s="11">
        <v>642395</v>
      </c>
      <c r="C16" s="11">
        <v>5112840</v>
      </c>
      <c r="D16" s="11">
        <v>5755235</v>
      </c>
      <c r="E16" s="11">
        <v>138114.925</v>
      </c>
      <c r="F16" s="11">
        <v>1048132.2</v>
      </c>
      <c r="G16" s="11">
        <v>1186247.125</v>
      </c>
      <c r="H16" s="16">
        <v>21.5</v>
      </c>
      <c r="I16" s="16">
        <v>20.5</v>
      </c>
    </row>
    <row r="17" spans="1:9" ht="12" customHeight="1">
      <c r="A17" s="2" t="str">
        <f>"Aug "&amp;RIGHT(A6,4)</f>
        <v>Aug 2011</v>
      </c>
      <c r="B17" s="11">
        <v>330057</v>
      </c>
      <c r="C17" s="11">
        <v>3193049</v>
      </c>
      <c r="D17" s="11">
        <v>3523106</v>
      </c>
      <c r="E17" s="11">
        <v>70962.255</v>
      </c>
      <c r="F17" s="11">
        <v>654575.045</v>
      </c>
      <c r="G17" s="11">
        <v>725537.3</v>
      </c>
      <c r="H17" s="16">
        <v>21.5</v>
      </c>
      <c r="I17" s="16">
        <v>20.5</v>
      </c>
    </row>
    <row r="18" spans="1:9" ht="12" customHeight="1">
      <c r="A18" s="2" t="str">
        <f>"Sep "&amp;RIGHT(A6,4)</f>
        <v>Sep 2011</v>
      </c>
      <c r="B18" s="11">
        <v>415568</v>
      </c>
      <c r="C18" s="11">
        <v>5647116</v>
      </c>
      <c r="D18" s="11">
        <v>6062684</v>
      </c>
      <c r="E18" s="11">
        <v>89347.12</v>
      </c>
      <c r="F18" s="11">
        <v>1157658.78</v>
      </c>
      <c r="G18" s="11">
        <v>1247005.9</v>
      </c>
      <c r="H18" s="16">
        <v>21.5</v>
      </c>
      <c r="I18" s="16">
        <v>20.5</v>
      </c>
    </row>
    <row r="19" spans="1:9" ht="12" customHeight="1">
      <c r="A19" s="12" t="s">
        <v>57</v>
      </c>
      <c r="B19" s="13">
        <v>5346009</v>
      </c>
      <c r="C19" s="13">
        <v>61233635</v>
      </c>
      <c r="D19" s="13">
        <v>66579644</v>
      </c>
      <c r="E19" s="13">
        <v>1040547.2375</v>
      </c>
      <c r="F19" s="13">
        <v>11252677.85</v>
      </c>
      <c r="G19" s="13">
        <v>12293225.0875</v>
      </c>
      <c r="H19" s="17">
        <v>19.464</v>
      </c>
      <c r="I19" s="17">
        <v>18.3766</v>
      </c>
    </row>
    <row r="20" spans="1:9" ht="12" customHeight="1">
      <c r="A20" s="14" t="s">
        <v>396</v>
      </c>
      <c r="B20" s="15">
        <v>4930441</v>
      </c>
      <c r="C20" s="15">
        <v>55586519</v>
      </c>
      <c r="D20" s="15">
        <v>60516960</v>
      </c>
      <c r="E20" s="15">
        <v>951200.1175</v>
      </c>
      <c r="F20" s="15">
        <v>10095019.07</v>
      </c>
      <c r="G20" s="15">
        <v>11046219.1875</v>
      </c>
      <c r="H20" s="18">
        <v>19.2924</v>
      </c>
      <c r="I20" s="18">
        <v>18.1609</v>
      </c>
    </row>
    <row r="21" ht="12" customHeight="1">
      <c r="A21" s="3" t="str">
        <f>"FY "&amp;RIGHT(A6,4)+1</f>
        <v>FY 2012</v>
      </c>
    </row>
    <row r="22" spans="1:9" ht="12" customHeight="1">
      <c r="A22" s="2" t="str">
        <f>"Oct "&amp;RIGHT(A6,4)</f>
        <v>Oct 2011</v>
      </c>
      <c r="B22" s="11">
        <v>449720</v>
      </c>
      <c r="C22" s="11">
        <v>5414302</v>
      </c>
      <c r="D22" s="11">
        <v>5864022</v>
      </c>
      <c r="E22" s="11">
        <v>96689.8</v>
      </c>
      <c r="F22" s="11">
        <v>1109931.91</v>
      </c>
      <c r="G22" s="11">
        <v>1206621.71</v>
      </c>
      <c r="H22" s="16">
        <v>21.5</v>
      </c>
      <c r="I22" s="16">
        <v>20.5</v>
      </c>
    </row>
    <row r="23" spans="1:9" ht="12" customHeight="1">
      <c r="A23" s="2" t="str">
        <f>"Nov "&amp;RIGHT(A6,4)</f>
        <v>Nov 2011</v>
      </c>
      <c r="B23" s="11">
        <v>429374</v>
      </c>
      <c r="C23" s="11">
        <v>4890183</v>
      </c>
      <c r="D23" s="11">
        <v>5319557</v>
      </c>
      <c r="E23" s="11">
        <v>92315.41</v>
      </c>
      <c r="F23" s="11">
        <v>1002487.515</v>
      </c>
      <c r="G23" s="11">
        <v>1094802.925</v>
      </c>
      <c r="H23" s="16">
        <v>21.5</v>
      </c>
      <c r="I23" s="16">
        <v>20.5</v>
      </c>
    </row>
    <row r="24" spans="1:9" ht="12" customHeight="1">
      <c r="A24" s="2" t="str">
        <f>"Dec "&amp;RIGHT(A6,4)</f>
        <v>Dec 2011</v>
      </c>
      <c r="B24" s="11">
        <v>350294</v>
      </c>
      <c r="C24" s="11">
        <v>3895917</v>
      </c>
      <c r="D24" s="11">
        <v>4246211</v>
      </c>
      <c r="E24" s="11">
        <v>75313.21</v>
      </c>
      <c r="F24" s="11">
        <v>798662.985</v>
      </c>
      <c r="G24" s="11">
        <v>873976.195</v>
      </c>
      <c r="H24" s="16">
        <v>21.5</v>
      </c>
      <c r="I24" s="16">
        <v>20.5</v>
      </c>
    </row>
    <row r="25" spans="1:9" ht="12" customHeight="1">
      <c r="A25" s="2" t="str">
        <f>"Jan "&amp;RIGHT(A6,4)+1</f>
        <v>Jan 2012</v>
      </c>
      <c r="B25" s="11">
        <v>448904</v>
      </c>
      <c r="C25" s="11">
        <v>5338634</v>
      </c>
      <c r="D25" s="11">
        <v>5787538</v>
      </c>
      <c r="E25" s="11">
        <v>96514.36</v>
      </c>
      <c r="F25" s="11">
        <v>1094419.97</v>
      </c>
      <c r="G25" s="11">
        <v>1190934.33</v>
      </c>
      <c r="H25" s="16">
        <v>21.5</v>
      </c>
      <c r="I25" s="16">
        <v>20.5</v>
      </c>
    </row>
    <row r="26" spans="1:9" ht="12" customHeight="1">
      <c r="A26" s="2" t="str">
        <f>"Feb "&amp;RIGHT(A6,4)+1</f>
        <v>Feb 2012</v>
      </c>
      <c r="B26" s="11">
        <v>447775</v>
      </c>
      <c r="C26" s="11">
        <v>5112821</v>
      </c>
      <c r="D26" s="11">
        <v>5560596</v>
      </c>
      <c r="E26" s="11">
        <v>96271.625</v>
      </c>
      <c r="F26" s="11">
        <v>1048128.305</v>
      </c>
      <c r="G26" s="11">
        <v>1144399.93</v>
      </c>
      <c r="H26" s="16">
        <v>21.5</v>
      </c>
      <c r="I26" s="16">
        <v>20.5</v>
      </c>
    </row>
    <row r="27" spans="1:9" ht="12" customHeight="1">
      <c r="A27" s="2" t="str">
        <f>"Mar "&amp;RIGHT(A6,4)+1</f>
        <v>Mar 2012</v>
      </c>
      <c r="B27" s="11">
        <v>458282</v>
      </c>
      <c r="C27" s="11">
        <v>5145902</v>
      </c>
      <c r="D27" s="11">
        <v>5604184</v>
      </c>
      <c r="E27" s="11">
        <v>98530.63</v>
      </c>
      <c r="F27" s="11">
        <v>1054909.91</v>
      </c>
      <c r="G27" s="11">
        <v>1153440.54</v>
      </c>
      <c r="H27" s="16">
        <v>21.5</v>
      </c>
      <c r="I27" s="16">
        <v>20.5</v>
      </c>
    </row>
    <row r="28" spans="1:9" ht="12" customHeight="1">
      <c r="A28" s="2" t="str">
        <f>"Apr "&amp;RIGHT(A6,4)+1</f>
        <v>Apr 2012</v>
      </c>
      <c r="B28" s="11">
        <v>414984</v>
      </c>
      <c r="C28" s="11">
        <v>4558142</v>
      </c>
      <c r="D28" s="11">
        <v>4973126</v>
      </c>
      <c r="E28" s="11">
        <v>89221.56</v>
      </c>
      <c r="F28" s="11">
        <v>934419.11</v>
      </c>
      <c r="G28" s="11">
        <v>1023640.67</v>
      </c>
      <c r="H28" s="16">
        <v>21.5</v>
      </c>
      <c r="I28" s="16">
        <v>20.5</v>
      </c>
    </row>
    <row r="29" spans="1:9" ht="12" customHeight="1">
      <c r="A29" s="2" t="str">
        <f>"May "&amp;RIGHT(A6,4)+1</f>
        <v>May 2012</v>
      </c>
      <c r="B29" s="11">
        <v>466168</v>
      </c>
      <c r="C29" s="11">
        <v>5261123</v>
      </c>
      <c r="D29" s="11">
        <v>5727291</v>
      </c>
      <c r="E29" s="11">
        <v>100226.12</v>
      </c>
      <c r="F29" s="11">
        <v>1078530.215</v>
      </c>
      <c r="G29" s="11">
        <v>1178756.335</v>
      </c>
      <c r="H29" s="16">
        <v>21.5</v>
      </c>
      <c r="I29" s="16">
        <v>20.5</v>
      </c>
    </row>
    <row r="30" spans="1:9" ht="12" customHeight="1">
      <c r="A30" s="2" t="str">
        <f>"Jun "&amp;RIGHT(A6,4)+1</f>
        <v>Jun 2012</v>
      </c>
      <c r="B30" s="11">
        <v>273139</v>
      </c>
      <c r="C30" s="11">
        <v>3237910</v>
      </c>
      <c r="D30" s="11">
        <v>3511049</v>
      </c>
      <c r="E30" s="11">
        <v>58724.885</v>
      </c>
      <c r="F30" s="11">
        <v>663771.55</v>
      </c>
      <c r="G30" s="11">
        <v>722496.435</v>
      </c>
      <c r="H30" s="16">
        <v>21.5</v>
      </c>
      <c r="I30" s="16">
        <v>20.5</v>
      </c>
    </row>
    <row r="31" spans="1:9" ht="12" customHeight="1">
      <c r="A31" s="2" t="str">
        <f>"Jul "&amp;RIGHT(A6,4)+1</f>
        <v>Jul 2012</v>
      </c>
      <c r="B31" s="11">
        <v>555410</v>
      </c>
      <c r="C31" s="11">
        <v>4611749</v>
      </c>
      <c r="D31" s="11">
        <v>5167159</v>
      </c>
      <c r="E31" s="11">
        <v>112470.525</v>
      </c>
      <c r="F31" s="11">
        <v>887761.6825</v>
      </c>
      <c r="G31" s="11">
        <v>1000232.2075</v>
      </c>
      <c r="H31" s="16">
        <v>20.25</v>
      </c>
      <c r="I31" s="16">
        <v>19.25</v>
      </c>
    </row>
    <row r="32" spans="1:9" ht="12" customHeight="1">
      <c r="A32" s="2" t="str">
        <f>"Aug "&amp;RIGHT(A6,4)+1</f>
        <v>Aug 2012</v>
      </c>
      <c r="B32" s="11">
        <v>287325</v>
      </c>
      <c r="C32" s="11">
        <v>3201998</v>
      </c>
      <c r="D32" s="11">
        <v>3489323</v>
      </c>
      <c r="E32" s="11">
        <v>58183.3125</v>
      </c>
      <c r="F32" s="11">
        <v>616384.615</v>
      </c>
      <c r="G32" s="11">
        <v>674567.9275</v>
      </c>
      <c r="H32" s="16">
        <v>20.25</v>
      </c>
      <c r="I32" s="16">
        <v>19.25</v>
      </c>
    </row>
    <row r="33" spans="1:9" ht="12" customHeight="1">
      <c r="A33" s="2" t="str">
        <f>"Sep "&amp;RIGHT(A6,4)+1</f>
        <v>Sep 2012</v>
      </c>
      <c r="B33" s="11" t="s">
        <v>395</v>
      </c>
      <c r="C33" s="11" t="s">
        <v>395</v>
      </c>
      <c r="D33" s="11" t="s">
        <v>395</v>
      </c>
      <c r="E33" s="11" t="s">
        <v>395</v>
      </c>
      <c r="F33" s="11" t="s">
        <v>395</v>
      </c>
      <c r="G33" s="11" t="s">
        <v>395</v>
      </c>
      <c r="H33" s="16" t="s">
        <v>395</v>
      </c>
      <c r="I33" s="16" t="s">
        <v>395</v>
      </c>
    </row>
    <row r="34" spans="1:9" ht="12" customHeight="1">
      <c r="A34" s="12" t="s">
        <v>57</v>
      </c>
      <c r="B34" s="13">
        <v>4581375</v>
      </c>
      <c r="C34" s="13">
        <v>50668681</v>
      </c>
      <c r="D34" s="13">
        <v>55250056</v>
      </c>
      <c r="E34" s="13">
        <v>974461.4375</v>
      </c>
      <c r="F34" s="13">
        <v>10289407.7675</v>
      </c>
      <c r="G34" s="13">
        <v>11263869.205</v>
      </c>
      <c r="H34" s="17">
        <v>21.2701</v>
      </c>
      <c r="I34" s="17">
        <v>20.3072</v>
      </c>
    </row>
    <row r="35" spans="1:9" ht="12" customHeight="1">
      <c r="A35" s="14" t="str">
        <f>"Total "&amp;MID(A20,7,LEN(A20)-13)&amp;" Months"</f>
        <v>Total 11 Months</v>
      </c>
      <c r="B35" s="15">
        <v>4581375</v>
      </c>
      <c r="C35" s="15">
        <v>50668681</v>
      </c>
      <c r="D35" s="15">
        <v>55250056</v>
      </c>
      <c r="E35" s="15">
        <v>974461.4375</v>
      </c>
      <c r="F35" s="15">
        <v>10289407.7675</v>
      </c>
      <c r="G35" s="15">
        <v>11263869.205</v>
      </c>
      <c r="H35" s="18">
        <v>21.2701</v>
      </c>
      <c r="I35" s="18">
        <v>20.3072</v>
      </c>
    </row>
    <row r="36" spans="1:9" ht="12" customHeight="1">
      <c r="A36" s="33"/>
      <c r="B36" s="33"/>
      <c r="C36" s="33"/>
      <c r="D36" s="33"/>
      <c r="E36" s="33"/>
      <c r="F36" s="33"/>
      <c r="G36" s="33"/>
      <c r="H36" s="33"/>
      <c r="I36" s="33"/>
    </row>
    <row r="37" spans="1:9" ht="69.75" customHeight="1">
      <c r="A37" s="53" t="s">
        <v>155</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I5"/>
    <mergeCell ref="A36:I36"/>
    <mergeCell ref="A37:I37"/>
    <mergeCell ref="A1:H1"/>
    <mergeCell ref="A2:H2"/>
    <mergeCell ref="A3:A4"/>
    <mergeCell ref="B3:D3"/>
    <mergeCell ref="E3:G3"/>
    <mergeCell ref="H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29.xml><?xml version="1.0" encoding="utf-8"?>
<worksheet xmlns="http://schemas.openxmlformats.org/spreadsheetml/2006/main" xmlns:r="http://schemas.openxmlformats.org/officeDocument/2006/relationships">
  <sheetPr>
    <pageSetUpPr fitToPage="1"/>
  </sheetPr>
  <dimension ref="A1:K44"/>
  <sheetViews>
    <sheetView showGridLines="0" zoomScalePageLayoutView="0" workbookViewId="0" topLeftCell="A1">
      <selection activeCell="A1" sqref="A1:J1"/>
    </sheetView>
  </sheetViews>
  <sheetFormatPr defaultColWidth="9.140625" defaultRowHeight="12.75"/>
  <cols>
    <col min="1" max="1" width="11.421875" style="0" customWidth="1"/>
    <col min="2" max="6" width="11.28125" style="0" customWidth="1"/>
    <col min="7" max="7" width="12.421875" style="0" customWidth="1"/>
    <col min="8" max="9" width="11.28125" style="0" customWidth="1"/>
    <col min="10" max="11" width="11.421875" style="0" customWidth="1"/>
  </cols>
  <sheetData>
    <row r="1" spans="1:11" ht="12" customHeight="1">
      <c r="A1" s="42" t="s">
        <v>393</v>
      </c>
      <c r="B1" s="42"/>
      <c r="C1" s="42"/>
      <c r="D1" s="42"/>
      <c r="E1" s="42"/>
      <c r="F1" s="42"/>
      <c r="G1" s="42"/>
      <c r="H1" s="42"/>
      <c r="I1" s="42"/>
      <c r="J1" s="42"/>
      <c r="K1" s="63">
        <v>41222</v>
      </c>
    </row>
    <row r="2" spans="1:11" ht="12" customHeight="1">
      <c r="A2" s="44" t="s">
        <v>156</v>
      </c>
      <c r="B2" s="44"/>
      <c r="C2" s="44"/>
      <c r="D2" s="44"/>
      <c r="E2" s="44"/>
      <c r="F2" s="44"/>
      <c r="G2" s="44"/>
      <c r="H2" s="44"/>
      <c r="I2" s="44"/>
      <c r="J2" s="44"/>
      <c r="K2" s="1"/>
    </row>
    <row r="3" spans="1:11" ht="24" customHeight="1">
      <c r="A3" s="46" t="s">
        <v>52</v>
      </c>
      <c r="B3" s="48" t="s">
        <v>206</v>
      </c>
      <c r="C3" s="54"/>
      <c r="D3" s="54"/>
      <c r="E3" s="49"/>
      <c r="F3" s="48" t="s">
        <v>157</v>
      </c>
      <c r="G3" s="54"/>
      <c r="H3" s="54"/>
      <c r="I3" s="49"/>
      <c r="J3" s="48" t="s">
        <v>158</v>
      </c>
      <c r="K3" s="54"/>
    </row>
    <row r="4" spans="1:11" ht="45" customHeight="1">
      <c r="A4" s="47"/>
      <c r="B4" s="10" t="s">
        <v>159</v>
      </c>
      <c r="C4" s="10" t="s">
        <v>160</v>
      </c>
      <c r="D4" s="10" t="s">
        <v>161</v>
      </c>
      <c r="E4" s="10" t="s">
        <v>57</v>
      </c>
      <c r="F4" s="10" t="s">
        <v>250</v>
      </c>
      <c r="G4" s="10" t="s">
        <v>368</v>
      </c>
      <c r="H4" s="10" t="s">
        <v>369</v>
      </c>
      <c r="I4" s="10" t="s">
        <v>370</v>
      </c>
      <c r="J4" s="31" t="s">
        <v>371</v>
      </c>
      <c r="K4" s="9" t="s">
        <v>162</v>
      </c>
    </row>
    <row r="5" spans="1:11" ht="12" customHeight="1">
      <c r="A5" s="1"/>
      <c r="B5" s="33" t="str">
        <f>REPT("-",42)&amp;" Number "&amp;REPT("-",39)&amp;"   "&amp;REPT("-",52)&amp;" Dollars "&amp;REPT("-",58)</f>
        <v>------------------------------------------ Number ---------------------------------------   ---------------------------------------------------- Dollars ----------------------------------------------------------</v>
      </c>
      <c r="C5" s="33"/>
      <c r="D5" s="33"/>
      <c r="E5" s="33"/>
      <c r="F5" s="33"/>
      <c r="G5" s="33"/>
      <c r="H5" s="33"/>
      <c r="I5" s="33"/>
      <c r="J5" s="33"/>
      <c r="K5" s="33"/>
    </row>
    <row r="6" ht="12" customHeight="1">
      <c r="A6" s="3" t="s">
        <v>394</v>
      </c>
    </row>
    <row r="7" spans="1:11" ht="12" customHeight="1">
      <c r="A7" s="2" t="str">
        <f>"Oct "&amp;RIGHT(A6,4)-1</f>
        <v>Oct 2010</v>
      </c>
      <c r="B7" s="11">
        <v>2112093</v>
      </c>
      <c r="C7" s="11">
        <v>2122426</v>
      </c>
      <c r="D7" s="11">
        <v>4847215</v>
      </c>
      <c r="E7" s="11">
        <v>9081734</v>
      </c>
      <c r="F7" s="11">
        <v>378305056</v>
      </c>
      <c r="G7" s="11">
        <v>66216929</v>
      </c>
      <c r="H7" s="11" t="s">
        <v>395</v>
      </c>
      <c r="I7" s="11">
        <v>444521985</v>
      </c>
      <c r="J7" s="16">
        <v>41.6556</v>
      </c>
      <c r="K7" s="16">
        <v>7.2912</v>
      </c>
    </row>
    <row r="8" spans="1:11" ht="12" customHeight="1">
      <c r="A8" s="2" t="str">
        <f>"Nov "&amp;RIGHT(A6,4)-1</f>
        <v>Nov 2010</v>
      </c>
      <c r="B8" s="11">
        <v>2089736</v>
      </c>
      <c r="C8" s="11">
        <v>2111261</v>
      </c>
      <c r="D8" s="11">
        <v>4801067</v>
      </c>
      <c r="E8" s="11">
        <v>9002064</v>
      </c>
      <c r="F8" s="11">
        <v>380097970</v>
      </c>
      <c r="G8" s="11">
        <v>92810031</v>
      </c>
      <c r="H8" s="11" t="s">
        <v>395</v>
      </c>
      <c r="I8" s="11">
        <v>472908001</v>
      </c>
      <c r="J8" s="16">
        <v>42.2234</v>
      </c>
      <c r="K8" s="16">
        <v>10.3099</v>
      </c>
    </row>
    <row r="9" spans="1:11" ht="12" customHeight="1">
      <c r="A9" s="2" t="str">
        <f>"Dec "&amp;RIGHT(A6,4)-1</f>
        <v>Dec 2010</v>
      </c>
      <c r="B9" s="11">
        <v>2067688</v>
      </c>
      <c r="C9" s="11">
        <v>2091743</v>
      </c>
      <c r="D9" s="11">
        <v>4740039</v>
      </c>
      <c r="E9" s="11">
        <v>8899470</v>
      </c>
      <c r="F9" s="11">
        <v>379030591</v>
      </c>
      <c r="G9" s="11">
        <v>133350704</v>
      </c>
      <c r="H9" s="11" t="s">
        <v>395</v>
      </c>
      <c r="I9" s="11">
        <v>512381295</v>
      </c>
      <c r="J9" s="16">
        <v>42.5902</v>
      </c>
      <c r="K9" s="16">
        <v>14.9841</v>
      </c>
    </row>
    <row r="10" spans="1:11" ht="12" customHeight="1">
      <c r="A10" s="2" t="str">
        <f>"Jan "&amp;RIGHT(A6,4)</f>
        <v>Jan 2011</v>
      </c>
      <c r="B10" s="11">
        <v>2081523</v>
      </c>
      <c r="C10" s="11">
        <v>2109868</v>
      </c>
      <c r="D10" s="11">
        <v>4733161</v>
      </c>
      <c r="E10" s="11">
        <v>8924552</v>
      </c>
      <c r="F10" s="11">
        <v>380410444</v>
      </c>
      <c r="G10" s="11">
        <v>140729502</v>
      </c>
      <c r="H10" s="11" t="s">
        <v>395</v>
      </c>
      <c r="I10" s="11">
        <v>521139946</v>
      </c>
      <c r="J10" s="16">
        <v>42.6252</v>
      </c>
      <c r="K10" s="16">
        <v>15.7688</v>
      </c>
    </row>
    <row r="11" spans="1:11" ht="12" customHeight="1">
      <c r="A11" s="2" t="str">
        <f>"Feb "&amp;RIGHT(A6,4)</f>
        <v>Feb 2011</v>
      </c>
      <c r="B11" s="11">
        <v>2046589</v>
      </c>
      <c r="C11" s="11">
        <v>2079619</v>
      </c>
      <c r="D11" s="11">
        <v>4627975</v>
      </c>
      <c r="E11" s="11">
        <v>8754183</v>
      </c>
      <c r="F11" s="11">
        <v>370325170</v>
      </c>
      <c r="G11" s="11">
        <v>139457388</v>
      </c>
      <c r="H11" s="11" t="s">
        <v>395</v>
      </c>
      <c r="I11" s="11">
        <v>509782558</v>
      </c>
      <c r="J11" s="16">
        <v>42.3027</v>
      </c>
      <c r="K11" s="16">
        <v>15.9304</v>
      </c>
    </row>
    <row r="12" spans="1:11" ht="12" customHeight="1">
      <c r="A12" s="2" t="str">
        <f>"Mar "&amp;RIGHT(A6,4)</f>
        <v>Mar 2011</v>
      </c>
      <c r="B12" s="11">
        <v>2098702</v>
      </c>
      <c r="C12" s="11">
        <v>2108452</v>
      </c>
      <c r="D12" s="11">
        <v>4705382</v>
      </c>
      <c r="E12" s="11">
        <v>8912536</v>
      </c>
      <c r="F12" s="11">
        <v>387655714</v>
      </c>
      <c r="G12" s="11">
        <v>154585507</v>
      </c>
      <c r="H12" s="11" t="s">
        <v>395</v>
      </c>
      <c r="I12" s="11">
        <v>542241221</v>
      </c>
      <c r="J12" s="16">
        <v>43.4956</v>
      </c>
      <c r="K12" s="16">
        <v>17.3447</v>
      </c>
    </row>
    <row r="13" spans="1:11" ht="12" customHeight="1">
      <c r="A13" s="2" t="str">
        <f>"Apr "&amp;RIGHT(A6,4)</f>
        <v>Apr 2011</v>
      </c>
      <c r="B13" s="11">
        <v>2090651</v>
      </c>
      <c r="C13" s="11">
        <v>2097815</v>
      </c>
      <c r="D13" s="11">
        <v>4694448</v>
      </c>
      <c r="E13" s="11">
        <v>8882914</v>
      </c>
      <c r="F13" s="11">
        <v>391637459</v>
      </c>
      <c r="G13" s="11">
        <v>149108650</v>
      </c>
      <c r="H13" s="11" t="s">
        <v>395</v>
      </c>
      <c r="I13" s="11">
        <v>540746109</v>
      </c>
      <c r="J13" s="16">
        <v>44.0888</v>
      </c>
      <c r="K13" s="16">
        <v>16.786</v>
      </c>
    </row>
    <row r="14" spans="1:11" ht="12" customHeight="1">
      <c r="A14" s="2" t="str">
        <f>"May "&amp;RIGHT(A6,4)</f>
        <v>May 2011</v>
      </c>
      <c r="B14" s="11">
        <v>2100359</v>
      </c>
      <c r="C14" s="11">
        <v>2101886</v>
      </c>
      <c r="D14" s="11">
        <v>4731671</v>
      </c>
      <c r="E14" s="11">
        <v>8933916</v>
      </c>
      <c r="F14" s="11">
        <v>398897615</v>
      </c>
      <c r="G14" s="11">
        <v>172004459</v>
      </c>
      <c r="H14" s="11" t="s">
        <v>395</v>
      </c>
      <c r="I14" s="11">
        <v>570902074</v>
      </c>
      <c r="J14" s="16">
        <v>44.6498</v>
      </c>
      <c r="K14" s="16">
        <v>19.253</v>
      </c>
    </row>
    <row r="15" spans="1:11" ht="12" customHeight="1">
      <c r="A15" s="2" t="str">
        <f>"Jun "&amp;RIGHT(A6,4)</f>
        <v>Jun 2011</v>
      </c>
      <c r="B15" s="11">
        <v>2122062</v>
      </c>
      <c r="C15" s="11">
        <v>2109001</v>
      </c>
      <c r="D15" s="11">
        <v>4776956</v>
      </c>
      <c r="E15" s="11">
        <v>9008019</v>
      </c>
      <c r="F15" s="11">
        <v>414645899</v>
      </c>
      <c r="G15" s="11">
        <v>174185788</v>
      </c>
      <c r="H15" s="11" t="s">
        <v>395</v>
      </c>
      <c r="I15" s="11">
        <v>588831687</v>
      </c>
      <c r="J15" s="16">
        <v>46.0308</v>
      </c>
      <c r="K15" s="16">
        <v>19.3367</v>
      </c>
    </row>
    <row r="16" spans="1:11" ht="12" customHeight="1">
      <c r="A16" s="2" t="str">
        <f>"Jul "&amp;RIGHT(A6,4)</f>
        <v>Jul 2011</v>
      </c>
      <c r="B16" s="11">
        <v>2095833</v>
      </c>
      <c r="C16" s="11">
        <v>2083489</v>
      </c>
      <c r="D16" s="11">
        <v>4761246</v>
      </c>
      <c r="E16" s="11">
        <v>8940568</v>
      </c>
      <c r="F16" s="11">
        <v>442700224</v>
      </c>
      <c r="G16" s="11">
        <v>131001642</v>
      </c>
      <c r="H16" s="11" t="s">
        <v>395</v>
      </c>
      <c r="I16" s="11">
        <v>573701866</v>
      </c>
      <c r="J16" s="16">
        <v>49.5159</v>
      </c>
      <c r="K16" s="16">
        <v>14.6525</v>
      </c>
    </row>
    <row r="17" spans="1:11" ht="12" customHeight="1">
      <c r="A17" s="2" t="str">
        <f>"Aug "&amp;RIGHT(A6,4)</f>
        <v>Aug 2011</v>
      </c>
      <c r="B17" s="11">
        <v>2132457</v>
      </c>
      <c r="C17" s="11">
        <v>2111867</v>
      </c>
      <c r="D17" s="11">
        <v>4862133</v>
      </c>
      <c r="E17" s="11">
        <v>9106457</v>
      </c>
      <c r="F17" s="11">
        <v>542722185</v>
      </c>
      <c r="G17" s="11">
        <v>173116553</v>
      </c>
      <c r="H17" s="11" t="s">
        <v>395</v>
      </c>
      <c r="I17" s="11">
        <v>715838738</v>
      </c>
      <c r="J17" s="16">
        <v>59.5975</v>
      </c>
      <c r="K17" s="16">
        <v>19.0103</v>
      </c>
    </row>
    <row r="18" spans="1:11" ht="12" customHeight="1">
      <c r="A18" s="2" t="str">
        <f>"Sep "&amp;RIGHT(A6,4)</f>
        <v>Sep 2011</v>
      </c>
      <c r="B18" s="11">
        <v>2125258</v>
      </c>
      <c r="C18" s="11">
        <v>2105692</v>
      </c>
      <c r="D18" s="11">
        <v>4849747</v>
      </c>
      <c r="E18" s="11">
        <v>9080697</v>
      </c>
      <c r="F18" s="11">
        <v>551792871</v>
      </c>
      <c r="G18" s="11">
        <v>435128812</v>
      </c>
      <c r="H18" s="11">
        <v>163873418</v>
      </c>
      <c r="I18" s="11">
        <v>1176788835</v>
      </c>
      <c r="J18" s="16">
        <v>60.7655</v>
      </c>
      <c r="K18" s="16">
        <v>47.918</v>
      </c>
    </row>
    <row r="19" spans="1:11" ht="12" customHeight="1">
      <c r="A19" s="12" t="s">
        <v>57</v>
      </c>
      <c r="B19" s="13">
        <v>2096912.5833</v>
      </c>
      <c r="C19" s="13">
        <v>2102759.9167</v>
      </c>
      <c r="D19" s="13">
        <v>4760920</v>
      </c>
      <c r="E19" s="13">
        <v>8960592.5</v>
      </c>
      <c r="F19" s="13">
        <v>5018221198</v>
      </c>
      <c r="G19" s="13">
        <v>1961695965</v>
      </c>
      <c r="H19" s="13">
        <v>163873418</v>
      </c>
      <c r="I19" s="13">
        <v>7169784315</v>
      </c>
      <c r="J19" s="17">
        <v>46.6694</v>
      </c>
      <c r="K19" s="17">
        <v>18.2437</v>
      </c>
    </row>
    <row r="20" spans="1:11" ht="12" customHeight="1">
      <c r="A20" s="14" t="s">
        <v>396</v>
      </c>
      <c r="B20" s="15">
        <v>2094335.7273</v>
      </c>
      <c r="C20" s="15">
        <v>2102493.3636</v>
      </c>
      <c r="D20" s="15">
        <v>4752844.8182</v>
      </c>
      <c r="E20" s="15">
        <v>8949673.9091</v>
      </c>
      <c r="F20" s="15">
        <v>4466428327</v>
      </c>
      <c r="G20" s="15">
        <v>1526567153</v>
      </c>
      <c r="H20" s="15" t="s">
        <v>395</v>
      </c>
      <c r="I20" s="15">
        <v>5992995480</v>
      </c>
      <c r="J20" s="18">
        <v>45.3691</v>
      </c>
      <c r="K20" s="18">
        <v>15.5066</v>
      </c>
    </row>
    <row r="21" ht="12" customHeight="1">
      <c r="A21" s="3" t="str">
        <f>"FY "&amp;RIGHT(A6,4)+1</f>
        <v>FY 2012</v>
      </c>
    </row>
    <row r="22" spans="1:11" ht="12" customHeight="1">
      <c r="A22" s="2" t="str">
        <f>"Oct "&amp;RIGHT(A6,4)</f>
        <v>Oct 2011</v>
      </c>
      <c r="B22" s="11">
        <v>2110173</v>
      </c>
      <c r="C22" s="11">
        <v>2098331</v>
      </c>
      <c r="D22" s="11">
        <v>4821265</v>
      </c>
      <c r="E22" s="11">
        <v>9029769</v>
      </c>
      <c r="F22" s="11">
        <v>399459510</v>
      </c>
      <c r="G22" s="11" t="s">
        <v>395</v>
      </c>
      <c r="H22" s="11" t="s">
        <v>395</v>
      </c>
      <c r="I22" s="11">
        <v>463463606</v>
      </c>
      <c r="J22" s="16">
        <v>44.2381</v>
      </c>
      <c r="K22" s="16" t="s">
        <v>395</v>
      </c>
    </row>
    <row r="23" spans="1:11" ht="12" customHeight="1">
      <c r="A23" s="2" t="str">
        <f>"Nov "&amp;RIGHT(A6,4)</f>
        <v>Nov 2011</v>
      </c>
      <c r="B23" s="11">
        <v>2094728</v>
      </c>
      <c r="C23" s="11">
        <v>2085605</v>
      </c>
      <c r="D23" s="11">
        <v>4779448</v>
      </c>
      <c r="E23" s="11">
        <v>8959781</v>
      </c>
      <c r="F23" s="11">
        <v>416855709</v>
      </c>
      <c r="G23" s="11" t="s">
        <v>395</v>
      </c>
      <c r="H23" s="11" t="s">
        <v>395</v>
      </c>
      <c r="I23" s="11">
        <v>498613543</v>
      </c>
      <c r="J23" s="16">
        <v>46.5252</v>
      </c>
      <c r="K23" s="16" t="s">
        <v>395</v>
      </c>
    </row>
    <row r="24" spans="1:11" ht="12" customHeight="1">
      <c r="A24" s="2" t="str">
        <f>"Dec "&amp;RIGHT(A6,4)</f>
        <v>Dec 2011</v>
      </c>
      <c r="B24" s="11">
        <v>2070269</v>
      </c>
      <c r="C24" s="11">
        <v>2063835</v>
      </c>
      <c r="D24" s="11">
        <v>4731065</v>
      </c>
      <c r="E24" s="11">
        <v>8865169</v>
      </c>
      <c r="F24" s="11">
        <v>408225619</v>
      </c>
      <c r="G24" s="11" t="s">
        <v>395</v>
      </c>
      <c r="H24" s="11" t="s">
        <v>395</v>
      </c>
      <c r="I24" s="11">
        <v>535834441</v>
      </c>
      <c r="J24" s="16">
        <v>46.0483</v>
      </c>
      <c r="K24" s="16" t="s">
        <v>395</v>
      </c>
    </row>
    <row r="25" spans="1:11" ht="12" customHeight="1">
      <c r="A25" s="2" t="str">
        <f>"Jan "&amp;RIGHT(A6,4)+1</f>
        <v>Jan 2012</v>
      </c>
      <c r="B25" s="11">
        <v>2096233</v>
      </c>
      <c r="C25" s="11">
        <v>2077041</v>
      </c>
      <c r="D25" s="11">
        <v>4758294</v>
      </c>
      <c r="E25" s="11">
        <v>8931568</v>
      </c>
      <c r="F25" s="11">
        <v>410948377</v>
      </c>
      <c r="G25" s="11" t="s">
        <v>395</v>
      </c>
      <c r="H25" s="11" t="s">
        <v>395</v>
      </c>
      <c r="I25" s="11">
        <v>552697077</v>
      </c>
      <c r="J25" s="16">
        <v>46.0108</v>
      </c>
      <c r="K25" s="16" t="s">
        <v>395</v>
      </c>
    </row>
    <row r="26" spans="1:11" ht="12" customHeight="1">
      <c r="A26" s="2" t="str">
        <f>"Feb "&amp;RIGHT(A6,4)+1</f>
        <v>Feb 2012</v>
      </c>
      <c r="B26" s="11">
        <v>2080367</v>
      </c>
      <c r="C26" s="11">
        <v>2062738</v>
      </c>
      <c r="D26" s="11">
        <v>4699704</v>
      </c>
      <c r="E26" s="11">
        <v>8842809</v>
      </c>
      <c r="F26" s="11">
        <v>387240433</v>
      </c>
      <c r="G26" s="11" t="s">
        <v>395</v>
      </c>
      <c r="H26" s="11" t="s">
        <v>395</v>
      </c>
      <c r="I26" s="11">
        <v>551720297</v>
      </c>
      <c r="J26" s="16">
        <v>43.7916</v>
      </c>
      <c r="K26" s="16" t="s">
        <v>395</v>
      </c>
    </row>
    <row r="27" spans="1:11" ht="12" customHeight="1">
      <c r="A27" s="2" t="str">
        <f>"Mar "&amp;RIGHT(A6,4)+1</f>
        <v>Mar 2012</v>
      </c>
      <c r="B27" s="11">
        <v>2090824</v>
      </c>
      <c r="C27" s="11">
        <v>2068089</v>
      </c>
      <c r="D27" s="11">
        <v>4723153</v>
      </c>
      <c r="E27" s="11">
        <v>8882066</v>
      </c>
      <c r="F27" s="11">
        <v>392351587</v>
      </c>
      <c r="G27" s="11" t="s">
        <v>395</v>
      </c>
      <c r="H27" s="11" t="s">
        <v>395</v>
      </c>
      <c r="I27" s="11">
        <v>548651400</v>
      </c>
      <c r="J27" s="16">
        <v>44.1735</v>
      </c>
      <c r="K27" s="16" t="s">
        <v>395</v>
      </c>
    </row>
    <row r="28" spans="1:11" ht="12" customHeight="1">
      <c r="A28" s="2" t="str">
        <f>"Apr "&amp;RIGHT(A6,4)+1</f>
        <v>Apr 2012</v>
      </c>
      <c r="B28" s="11">
        <v>2085643</v>
      </c>
      <c r="C28" s="11">
        <v>2061124</v>
      </c>
      <c r="D28" s="11">
        <v>4710382</v>
      </c>
      <c r="E28" s="11">
        <v>8857149</v>
      </c>
      <c r="F28" s="11">
        <v>408613621</v>
      </c>
      <c r="G28" s="11" t="s">
        <v>395</v>
      </c>
      <c r="H28" s="11" t="s">
        <v>395</v>
      </c>
      <c r="I28" s="11">
        <v>562369132</v>
      </c>
      <c r="J28" s="16">
        <v>46.1338</v>
      </c>
      <c r="K28" s="16" t="s">
        <v>395</v>
      </c>
    </row>
    <row r="29" spans="1:11" ht="12" customHeight="1">
      <c r="A29" s="2" t="str">
        <f>"May "&amp;RIGHT(A6,4)+1</f>
        <v>May 2012</v>
      </c>
      <c r="B29" s="11">
        <v>2105332</v>
      </c>
      <c r="C29" s="11">
        <v>2069195</v>
      </c>
      <c r="D29" s="11">
        <v>4745525</v>
      </c>
      <c r="E29" s="11">
        <v>8920052</v>
      </c>
      <c r="F29" s="11">
        <v>400200342</v>
      </c>
      <c r="G29" s="11" t="s">
        <v>395</v>
      </c>
      <c r="H29" s="11" t="s">
        <v>395</v>
      </c>
      <c r="I29" s="11">
        <v>565513227</v>
      </c>
      <c r="J29" s="16">
        <v>44.8652</v>
      </c>
      <c r="K29" s="16" t="s">
        <v>395</v>
      </c>
    </row>
    <row r="30" spans="1:11" ht="12" customHeight="1">
      <c r="A30" s="2" t="str">
        <f>"Jun "&amp;RIGHT(A6,4)+1</f>
        <v>Jun 2012</v>
      </c>
      <c r="B30" s="11">
        <v>2098415</v>
      </c>
      <c r="C30" s="11">
        <v>2057574</v>
      </c>
      <c r="D30" s="11">
        <v>4739749</v>
      </c>
      <c r="E30" s="11">
        <v>8895738</v>
      </c>
      <c r="F30" s="11">
        <v>405255443</v>
      </c>
      <c r="G30" s="11" t="s">
        <v>395</v>
      </c>
      <c r="H30" s="11" t="s">
        <v>395</v>
      </c>
      <c r="I30" s="11">
        <v>581446880</v>
      </c>
      <c r="J30" s="16">
        <v>45.5561</v>
      </c>
      <c r="K30" s="16" t="s">
        <v>395</v>
      </c>
    </row>
    <row r="31" spans="1:11" ht="12" customHeight="1">
      <c r="A31" s="2" t="str">
        <f>"Jul "&amp;RIGHT(A6,4)+1</f>
        <v>Jul 2012</v>
      </c>
      <c r="B31" s="11">
        <v>2091557</v>
      </c>
      <c r="C31" s="11">
        <v>2058928</v>
      </c>
      <c r="D31" s="11">
        <v>4724394</v>
      </c>
      <c r="E31" s="11">
        <v>8874879</v>
      </c>
      <c r="F31" s="11">
        <v>403678438</v>
      </c>
      <c r="G31" s="11" t="s">
        <v>395</v>
      </c>
      <c r="H31" s="11" t="s">
        <v>395</v>
      </c>
      <c r="I31" s="11">
        <v>559473168</v>
      </c>
      <c r="J31" s="16">
        <v>45.4855</v>
      </c>
      <c r="K31" s="16" t="s">
        <v>395</v>
      </c>
    </row>
    <row r="32" spans="1:11" ht="12" customHeight="1">
      <c r="A32" s="2" t="str">
        <f>"Aug "&amp;RIGHT(A6,4)+1</f>
        <v>Aug 2012</v>
      </c>
      <c r="B32" s="11">
        <v>2112245</v>
      </c>
      <c r="C32" s="11">
        <v>2072359</v>
      </c>
      <c r="D32" s="11">
        <v>4765844</v>
      </c>
      <c r="E32" s="11">
        <v>8950448</v>
      </c>
      <c r="F32" s="11">
        <v>397588659</v>
      </c>
      <c r="G32" s="11" t="s">
        <v>395</v>
      </c>
      <c r="H32" s="11" t="s">
        <v>395</v>
      </c>
      <c r="I32" s="11">
        <v>751586127</v>
      </c>
      <c r="J32" s="16">
        <v>44.4211</v>
      </c>
      <c r="K32" s="16" t="s">
        <v>395</v>
      </c>
    </row>
    <row r="33" spans="1:11" ht="12" customHeight="1">
      <c r="A33" s="2" t="str">
        <f>"Sep "&amp;RIGHT(A6,4)+1</f>
        <v>Sep 2012</v>
      </c>
      <c r="B33" s="11" t="s">
        <v>395</v>
      </c>
      <c r="C33" s="11" t="s">
        <v>395</v>
      </c>
      <c r="D33" s="11" t="s">
        <v>395</v>
      </c>
      <c r="E33" s="11" t="s">
        <v>395</v>
      </c>
      <c r="F33" s="11" t="s">
        <v>395</v>
      </c>
      <c r="G33" s="11" t="s">
        <v>395</v>
      </c>
      <c r="H33" s="11" t="s">
        <v>395</v>
      </c>
      <c r="I33" s="11" t="s">
        <v>395</v>
      </c>
      <c r="J33" s="16" t="s">
        <v>395</v>
      </c>
      <c r="K33" s="16" t="s">
        <v>395</v>
      </c>
    </row>
    <row r="34" spans="1:11" ht="12" customHeight="1">
      <c r="A34" s="12" t="s">
        <v>57</v>
      </c>
      <c r="B34" s="13">
        <v>2094162.3636</v>
      </c>
      <c r="C34" s="13">
        <v>2070438.0909</v>
      </c>
      <c r="D34" s="13">
        <v>4745347.5455</v>
      </c>
      <c r="E34" s="13">
        <v>8909948</v>
      </c>
      <c r="F34" s="13">
        <v>4430417738</v>
      </c>
      <c r="G34" s="13">
        <v>1740951160</v>
      </c>
      <c r="H34" s="13" t="s">
        <v>395</v>
      </c>
      <c r="I34" s="13">
        <v>6171368898</v>
      </c>
      <c r="J34" s="17">
        <v>45.204</v>
      </c>
      <c r="K34" s="17">
        <v>17.7631</v>
      </c>
    </row>
    <row r="35" spans="1:11" ht="12" customHeight="1">
      <c r="A35" s="14" t="str">
        <f>"Total "&amp;MID(A20,7,LEN(A20)-13)&amp;" Months"</f>
        <v>Total 11 Months</v>
      </c>
      <c r="B35" s="15">
        <v>2094162.3636</v>
      </c>
      <c r="C35" s="15">
        <v>2070438.0909</v>
      </c>
      <c r="D35" s="15">
        <v>4745347.5455</v>
      </c>
      <c r="E35" s="15">
        <v>8909948</v>
      </c>
      <c r="F35" s="15">
        <v>4430417738</v>
      </c>
      <c r="G35" s="15">
        <v>1740951160</v>
      </c>
      <c r="H35" s="15" t="s">
        <v>395</v>
      </c>
      <c r="I35" s="15">
        <v>6171368898</v>
      </c>
      <c r="J35" s="18">
        <v>45.204</v>
      </c>
      <c r="K35" s="18">
        <v>17.7631</v>
      </c>
    </row>
    <row r="36" spans="1:10" ht="12" customHeight="1">
      <c r="A36" s="33"/>
      <c r="B36" s="33"/>
      <c r="C36" s="33"/>
      <c r="D36" s="33"/>
      <c r="E36" s="33"/>
      <c r="F36" s="33"/>
      <c r="G36" s="33"/>
      <c r="H36" s="33"/>
      <c r="I36" s="33"/>
      <c r="J36" s="33"/>
    </row>
    <row r="37" spans="1:11" ht="48.75" customHeight="1">
      <c r="A37" s="56" t="s">
        <v>378</v>
      </c>
      <c r="B37" s="57"/>
      <c r="C37" s="57"/>
      <c r="D37" s="57"/>
      <c r="E37" s="57"/>
      <c r="F37" s="57"/>
      <c r="G37" s="57"/>
      <c r="H37" s="57"/>
      <c r="I37" s="57"/>
      <c r="J37" s="57"/>
      <c r="K37" s="57"/>
    </row>
    <row r="38" spans="1:11" ht="41.25" customHeight="1">
      <c r="A38" s="57"/>
      <c r="B38" s="57"/>
      <c r="C38" s="57"/>
      <c r="D38" s="57"/>
      <c r="E38" s="57"/>
      <c r="F38" s="57"/>
      <c r="G38" s="57"/>
      <c r="H38" s="57"/>
      <c r="I38" s="57"/>
      <c r="J38" s="57"/>
      <c r="K38" s="57"/>
    </row>
    <row r="39" spans="1:11" ht="33" customHeight="1">
      <c r="A39" s="57"/>
      <c r="B39" s="57"/>
      <c r="C39" s="57"/>
      <c r="D39" s="57"/>
      <c r="E39" s="57"/>
      <c r="F39" s="57"/>
      <c r="G39" s="57"/>
      <c r="H39" s="57"/>
      <c r="I39" s="57"/>
      <c r="J39" s="57"/>
      <c r="K39" s="57"/>
    </row>
    <row r="40" spans="1:11" ht="6.75" customHeight="1" hidden="1">
      <c r="A40" s="57"/>
      <c r="B40" s="57"/>
      <c r="C40" s="57"/>
      <c r="D40" s="57"/>
      <c r="E40" s="57"/>
      <c r="F40" s="57"/>
      <c r="G40" s="57"/>
      <c r="H40" s="57"/>
      <c r="I40" s="57"/>
      <c r="J40" s="57"/>
      <c r="K40" s="57"/>
    </row>
    <row r="41" spans="1:11" ht="36.75" customHeight="1">
      <c r="A41" s="57"/>
      <c r="B41" s="57"/>
      <c r="C41" s="57"/>
      <c r="D41" s="57"/>
      <c r="E41" s="57"/>
      <c r="F41" s="57"/>
      <c r="G41" s="57"/>
      <c r="H41" s="57"/>
      <c r="I41" s="57"/>
      <c r="J41" s="57"/>
      <c r="K41" s="57"/>
    </row>
    <row r="42" spans="1:11" ht="12.75" customHeight="1">
      <c r="A42" s="32"/>
      <c r="B42" s="32"/>
      <c r="C42" s="32"/>
      <c r="D42" s="32"/>
      <c r="E42" s="32"/>
      <c r="F42" s="32"/>
      <c r="G42" s="32"/>
      <c r="H42" s="32"/>
      <c r="I42" s="32"/>
      <c r="J42" s="32"/>
      <c r="K42" s="32"/>
    </row>
    <row r="43" spans="1:11" ht="12.75" customHeight="1">
      <c r="A43" s="32"/>
      <c r="B43" s="32"/>
      <c r="C43" s="32"/>
      <c r="D43" s="32"/>
      <c r="E43" s="32"/>
      <c r="F43" s="32"/>
      <c r="G43" s="32"/>
      <c r="H43" s="32"/>
      <c r="I43" s="32"/>
      <c r="J43" s="32"/>
      <c r="K43" s="32"/>
    </row>
    <row r="44" spans="1:11" ht="12.75" customHeight="1">
      <c r="A44" s="32"/>
      <c r="B44" s="32"/>
      <c r="C44" s="32"/>
      <c r="D44" s="32"/>
      <c r="E44" s="32"/>
      <c r="F44" s="32"/>
      <c r="G44" s="32"/>
      <c r="H44" s="32"/>
      <c r="I44" s="32"/>
      <c r="J44" s="32"/>
      <c r="K44" s="32"/>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9">
    <mergeCell ref="B5:K5"/>
    <mergeCell ref="A36:J36"/>
    <mergeCell ref="A37:K41"/>
    <mergeCell ref="A1:J1"/>
    <mergeCell ref="A2:J2"/>
    <mergeCell ref="A3:A4"/>
    <mergeCell ref="B3:E3"/>
    <mergeCell ref="F3:I3"/>
    <mergeCell ref="J3:K3"/>
  </mergeCells>
  <printOptions/>
  <pageMargins left="0.75" right="0.5" top="0.75" bottom="0.5" header="0.5" footer="0.25"/>
  <pageSetup fitToHeight="1" fitToWidth="1" horizontalDpi="600" verticalDpi="600" orientation="landscape" scale="36" r:id="rId1"/>
  <headerFooter alignWithMargins="0">
    <oddHeader>&amp;L&amp;C&amp;R</oddHeader>
    <oddFooter>&amp;L&amp;C&amp;R</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2"/>
  <sheetViews>
    <sheetView showGridLines="0" zoomScalePageLayoutView="0" workbookViewId="0" topLeftCell="A1">
      <selection activeCell="K1" sqref="K1"/>
    </sheetView>
  </sheetViews>
  <sheetFormatPr defaultColWidth="9.140625" defaultRowHeight="12.75"/>
  <cols>
    <col min="1" max="1" width="11.421875" style="0" customWidth="1"/>
    <col min="2" max="2" width="11.7109375" style="0" customWidth="1"/>
    <col min="3" max="7" width="11.421875" style="0" customWidth="1"/>
    <col min="8" max="8" width="12.421875" style="0" customWidth="1"/>
    <col min="9" max="9" width="11.421875" style="0" customWidth="1"/>
    <col min="10" max="11" width="15.7109375" style="0" customWidth="1"/>
  </cols>
  <sheetData>
    <row r="1" spans="1:11" ht="12" customHeight="1">
      <c r="A1" s="42" t="s">
        <v>393</v>
      </c>
      <c r="B1" s="42"/>
      <c r="C1" s="42"/>
      <c r="D1" s="42"/>
      <c r="E1" s="42"/>
      <c r="F1" s="42"/>
      <c r="G1" s="42"/>
      <c r="H1" s="42"/>
      <c r="I1" s="42"/>
      <c r="J1" s="43"/>
      <c r="K1" s="63">
        <v>41222</v>
      </c>
    </row>
    <row r="2" spans="1:11" ht="12" customHeight="1">
      <c r="A2" s="44" t="s">
        <v>359</v>
      </c>
      <c r="B2" s="44"/>
      <c r="C2" s="44"/>
      <c r="D2" s="44"/>
      <c r="E2" s="44"/>
      <c r="F2" s="44"/>
      <c r="G2" s="44"/>
      <c r="H2" s="44"/>
      <c r="I2" s="44"/>
      <c r="J2" s="45"/>
      <c r="K2" s="1"/>
    </row>
    <row r="3" spans="1:11" ht="24" customHeight="1">
      <c r="A3" s="46" t="s">
        <v>52</v>
      </c>
      <c r="B3" s="38" t="s">
        <v>360</v>
      </c>
      <c r="C3" s="38" t="s">
        <v>53</v>
      </c>
      <c r="D3" s="38" t="s">
        <v>54</v>
      </c>
      <c r="E3" s="48" t="s">
        <v>55</v>
      </c>
      <c r="F3" s="49"/>
      <c r="G3" s="38" t="s">
        <v>205</v>
      </c>
      <c r="H3" s="38" t="s">
        <v>338</v>
      </c>
      <c r="I3" s="38" t="s">
        <v>284</v>
      </c>
      <c r="J3" s="50" t="s">
        <v>366</v>
      </c>
      <c r="K3" s="40" t="s">
        <v>56</v>
      </c>
    </row>
    <row r="4" spans="1:11" ht="24" customHeight="1">
      <c r="A4" s="47"/>
      <c r="B4" s="39"/>
      <c r="C4" s="39"/>
      <c r="D4" s="39"/>
      <c r="E4" s="10" t="s">
        <v>203</v>
      </c>
      <c r="F4" s="10" t="s">
        <v>204</v>
      </c>
      <c r="G4" s="39"/>
      <c r="H4" s="39"/>
      <c r="I4" s="39"/>
      <c r="J4" s="51"/>
      <c r="K4" s="41"/>
    </row>
    <row r="5" spans="1:11" ht="12" customHeight="1">
      <c r="A5" s="1"/>
      <c r="B5" s="33" t="str">
        <f>REPT("-",108)&amp;" Dollars "&amp;REPT("-",108)</f>
        <v>------------------------------------------------------------------------------------------------------------ Dollars ------------------------------------------------------------------------------------------------------------</v>
      </c>
      <c r="C5" s="33"/>
      <c r="D5" s="33"/>
      <c r="E5" s="33"/>
      <c r="F5" s="33"/>
      <c r="G5" s="33"/>
      <c r="H5" s="33"/>
      <c r="I5" s="33"/>
      <c r="J5" s="33"/>
      <c r="K5" s="33"/>
    </row>
    <row r="6" ht="12" customHeight="1">
      <c r="A6" s="3" t="s">
        <v>394</v>
      </c>
    </row>
    <row r="7" spans="1:11" ht="12" customHeight="1">
      <c r="A7" s="2" t="str">
        <f>"Oct "&amp;RIGHT(A6,4)-1</f>
        <v>Oct 2010</v>
      </c>
      <c r="B7" s="11">
        <v>5787651557</v>
      </c>
      <c r="C7" s="11">
        <v>1783597463.4725</v>
      </c>
      <c r="D7" s="11">
        <v>1162179.9775</v>
      </c>
      <c r="E7" s="11">
        <v>444521985</v>
      </c>
      <c r="F7" s="11">
        <v>11118953.8214</v>
      </c>
      <c r="G7" s="11">
        <v>68638738.2219</v>
      </c>
      <c r="H7" s="11">
        <v>3514376</v>
      </c>
      <c r="I7" s="11">
        <v>170706201</v>
      </c>
      <c r="J7" s="11" t="s">
        <v>395</v>
      </c>
      <c r="K7" s="11">
        <v>8270911454.4933</v>
      </c>
    </row>
    <row r="8" spans="1:11" ht="12" customHeight="1">
      <c r="A8" s="2" t="str">
        <f>"Nov "&amp;RIGHT(A6,4)-1</f>
        <v>Nov 2010</v>
      </c>
      <c r="B8" s="11">
        <v>5819863551</v>
      </c>
      <c r="C8" s="11">
        <v>1627137500.62</v>
      </c>
      <c r="D8" s="11">
        <v>1059180.4</v>
      </c>
      <c r="E8" s="11">
        <v>472908001</v>
      </c>
      <c r="F8" s="11">
        <v>11197369.8104</v>
      </c>
      <c r="G8" s="11">
        <v>58220610.1519</v>
      </c>
      <c r="H8" s="11">
        <v>18651981</v>
      </c>
      <c r="I8" s="11">
        <v>170706201</v>
      </c>
      <c r="J8" s="11" t="s">
        <v>395</v>
      </c>
      <c r="K8" s="11">
        <v>8179744394.9823</v>
      </c>
    </row>
    <row r="9" spans="1:11" ht="12" customHeight="1">
      <c r="A9" s="2" t="str">
        <f>"Dec "&amp;RIGHT(A6,4)-1</f>
        <v>Dec 2010</v>
      </c>
      <c r="B9" s="11">
        <v>6792450234</v>
      </c>
      <c r="C9" s="11">
        <v>1380795736.9025</v>
      </c>
      <c r="D9" s="11">
        <v>827404.94</v>
      </c>
      <c r="E9" s="11">
        <v>512381295</v>
      </c>
      <c r="F9" s="11">
        <v>11098204.8132</v>
      </c>
      <c r="G9" s="11">
        <v>65650784.3273</v>
      </c>
      <c r="H9" s="11">
        <v>15409335</v>
      </c>
      <c r="I9" s="11">
        <v>170706201</v>
      </c>
      <c r="J9" s="11" t="s">
        <v>395</v>
      </c>
      <c r="K9" s="11">
        <v>8949319195.983</v>
      </c>
    </row>
    <row r="10" spans="1:11" ht="12" customHeight="1">
      <c r="A10" s="2" t="str">
        <f>"Jan "&amp;RIGHT(A6,4)</f>
        <v>Jan 2011</v>
      </c>
      <c r="B10" s="11">
        <v>5877560503</v>
      </c>
      <c r="C10" s="11">
        <v>1556356691.345</v>
      </c>
      <c r="D10" s="11">
        <v>1085004.3175</v>
      </c>
      <c r="E10" s="11">
        <v>521139946</v>
      </c>
      <c r="F10" s="11">
        <v>11440628.225</v>
      </c>
      <c r="G10" s="11">
        <v>58655674.1665</v>
      </c>
      <c r="H10" s="11">
        <v>14288734</v>
      </c>
      <c r="I10" s="11">
        <v>170706201</v>
      </c>
      <c r="J10" s="11" t="s">
        <v>395</v>
      </c>
      <c r="K10" s="11">
        <v>8211233382.054</v>
      </c>
    </row>
    <row r="11" spans="1:11" ht="12" customHeight="1">
      <c r="A11" s="2" t="str">
        <f>"Feb "&amp;RIGHT(A6,4)</f>
        <v>Feb 2011</v>
      </c>
      <c r="B11" s="11">
        <v>5898393817</v>
      </c>
      <c r="C11" s="11">
        <v>1546500119.1475</v>
      </c>
      <c r="D11" s="11">
        <v>979962.51</v>
      </c>
      <c r="E11" s="11">
        <v>509782558</v>
      </c>
      <c r="F11" s="11">
        <v>11828054.5333</v>
      </c>
      <c r="G11" s="11">
        <v>50584377.9709</v>
      </c>
      <c r="H11" s="11">
        <v>15728442</v>
      </c>
      <c r="I11" s="11">
        <v>170706201</v>
      </c>
      <c r="J11" s="11" t="s">
        <v>395</v>
      </c>
      <c r="K11" s="11">
        <v>8204503532.1617</v>
      </c>
    </row>
    <row r="12" spans="1:11" ht="12" customHeight="1">
      <c r="A12" s="2" t="str">
        <f>"Mar "&amp;RIGHT(A6,4)</f>
        <v>Mar 2011</v>
      </c>
      <c r="B12" s="11">
        <v>6890375389</v>
      </c>
      <c r="C12" s="11">
        <v>1986322405.6975</v>
      </c>
      <c r="D12" s="11">
        <v>1161783.495</v>
      </c>
      <c r="E12" s="11">
        <v>542241221</v>
      </c>
      <c r="F12" s="11">
        <v>12728946.9416</v>
      </c>
      <c r="G12" s="11">
        <v>66089142.9483</v>
      </c>
      <c r="H12" s="11">
        <v>2740216</v>
      </c>
      <c r="I12" s="11">
        <v>170706201</v>
      </c>
      <c r="J12" s="11" t="s">
        <v>395</v>
      </c>
      <c r="K12" s="11">
        <v>9672365306.0824</v>
      </c>
    </row>
    <row r="13" spans="1:11" ht="12" customHeight="1">
      <c r="A13" s="2" t="str">
        <f>"Apr "&amp;RIGHT(A6,4)</f>
        <v>Apr 2011</v>
      </c>
      <c r="B13" s="11">
        <v>5958936644</v>
      </c>
      <c r="C13" s="11">
        <v>1569538607.54</v>
      </c>
      <c r="D13" s="11">
        <v>989974.585</v>
      </c>
      <c r="E13" s="11">
        <v>540746109</v>
      </c>
      <c r="F13" s="11">
        <v>12246412.8733</v>
      </c>
      <c r="G13" s="11">
        <v>49618627.3895</v>
      </c>
      <c r="H13" s="11">
        <v>10775248</v>
      </c>
      <c r="I13" s="11">
        <v>170706201</v>
      </c>
      <c r="J13" s="11" t="s">
        <v>395</v>
      </c>
      <c r="K13" s="11">
        <v>8313557824.3878</v>
      </c>
    </row>
    <row r="14" spans="1:11" ht="12" customHeight="1">
      <c r="A14" s="2" t="str">
        <f>"May "&amp;RIGHT(A6,4)</f>
        <v>May 2011</v>
      </c>
      <c r="B14" s="11">
        <v>6130578249</v>
      </c>
      <c r="C14" s="11">
        <v>1701761502.5325</v>
      </c>
      <c r="D14" s="11">
        <v>1145931.5975</v>
      </c>
      <c r="E14" s="11">
        <v>570902074</v>
      </c>
      <c r="F14" s="11">
        <v>12421751.4334</v>
      </c>
      <c r="G14" s="11">
        <v>37077136.4377</v>
      </c>
      <c r="H14" s="11">
        <v>12415071</v>
      </c>
      <c r="I14" s="11">
        <v>170706201</v>
      </c>
      <c r="J14" s="11" t="s">
        <v>395</v>
      </c>
      <c r="K14" s="11">
        <v>8637007917.0011</v>
      </c>
    </row>
    <row r="15" spans="1:11" ht="12" customHeight="1">
      <c r="A15" s="2" t="str">
        <f>"Jun "&amp;RIGHT(A6,4)</f>
        <v>Jun 2011</v>
      </c>
      <c r="B15" s="11">
        <v>6990964928</v>
      </c>
      <c r="C15" s="11">
        <v>868000544.9125</v>
      </c>
      <c r="D15" s="11">
        <v>723012.94</v>
      </c>
      <c r="E15" s="11">
        <v>588831687</v>
      </c>
      <c r="F15" s="11">
        <v>12398992.1507</v>
      </c>
      <c r="G15" s="11">
        <v>73878919.5174</v>
      </c>
      <c r="H15" s="11">
        <v>14068422</v>
      </c>
      <c r="I15" s="11">
        <v>170706201</v>
      </c>
      <c r="J15" s="11" t="s">
        <v>395</v>
      </c>
      <c r="K15" s="11">
        <v>8719572707.5206</v>
      </c>
    </row>
    <row r="16" spans="1:11" ht="12" customHeight="1">
      <c r="A16" s="2" t="str">
        <f>"Jul "&amp;RIGHT(A6,4)</f>
        <v>Jul 2011</v>
      </c>
      <c r="B16" s="11">
        <v>6096949859</v>
      </c>
      <c r="C16" s="11">
        <v>461810559.115</v>
      </c>
      <c r="D16" s="11">
        <v>1186247.125</v>
      </c>
      <c r="E16" s="11">
        <v>573701866</v>
      </c>
      <c r="F16" s="11">
        <v>14297061.8357</v>
      </c>
      <c r="G16" s="11">
        <v>19059073.691</v>
      </c>
      <c r="H16" s="11">
        <v>12120942</v>
      </c>
      <c r="I16" s="11">
        <v>170706201</v>
      </c>
      <c r="J16" s="11" t="s">
        <v>395</v>
      </c>
      <c r="K16" s="11">
        <v>7349831809.7667</v>
      </c>
    </row>
    <row r="17" spans="1:11" ht="12" customHeight="1">
      <c r="A17" s="2" t="str">
        <f>"Aug "&amp;RIGHT(A6,4)</f>
        <v>Aug 2011</v>
      </c>
      <c r="B17" s="11">
        <v>6140144993</v>
      </c>
      <c r="C17" s="11">
        <v>944543520.1475</v>
      </c>
      <c r="D17" s="11">
        <v>725537.3</v>
      </c>
      <c r="E17" s="11">
        <v>715838738</v>
      </c>
      <c r="F17" s="11">
        <v>14689035.4644</v>
      </c>
      <c r="G17" s="11">
        <v>20664183.8485</v>
      </c>
      <c r="H17" s="11">
        <v>11999807</v>
      </c>
      <c r="I17" s="11">
        <v>170706201</v>
      </c>
      <c r="J17" s="11" t="s">
        <v>395</v>
      </c>
      <c r="K17" s="11">
        <v>8019312015.7604</v>
      </c>
    </row>
    <row r="18" spans="1:11" ht="12" customHeight="1">
      <c r="A18" s="2" t="str">
        <f>"Sep "&amp;RIGHT(A6,4)</f>
        <v>Sep 2011</v>
      </c>
      <c r="B18" s="11">
        <v>7332394137</v>
      </c>
      <c r="C18" s="11">
        <v>2267073481.6475</v>
      </c>
      <c r="D18" s="11">
        <v>1247005.9</v>
      </c>
      <c r="E18" s="11">
        <v>1176788835</v>
      </c>
      <c r="F18" s="11">
        <v>52784574.1664</v>
      </c>
      <c r="G18" s="11">
        <v>58531525.7623</v>
      </c>
      <c r="H18" s="11">
        <v>17560885</v>
      </c>
      <c r="I18" s="11">
        <v>170706210</v>
      </c>
      <c r="J18" s="11" t="s">
        <v>395</v>
      </c>
      <c r="K18" s="11">
        <v>11077086654.4762</v>
      </c>
    </row>
    <row r="19" spans="1:11" ht="12" customHeight="1">
      <c r="A19" s="12" t="s">
        <v>57</v>
      </c>
      <c r="B19" s="13">
        <v>75716263861</v>
      </c>
      <c r="C19" s="13">
        <v>17693438133.08</v>
      </c>
      <c r="D19" s="13">
        <v>12293225.0875</v>
      </c>
      <c r="E19" s="13">
        <v>7169784315</v>
      </c>
      <c r="F19" s="13">
        <v>188249986.0688</v>
      </c>
      <c r="G19" s="13">
        <v>626668794.4332</v>
      </c>
      <c r="H19" s="13">
        <v>149273459</v>
      </c>
      <c r="I19" s="13">
        <v>2048474421</v>
      </c>
      <c r="J19" s="13" t="s">
        <v>395</v>
      </c>
      <c r="K19" s="13">
        <v>103604446194.6695</v>
      </c>
    </row>
    <row r="20" spans="1:11" ht="12" customHeight="1">
      <c r="A20" s="14" t="s">
        <v>396</v>
      </c>
      <c r="B20" s="15">
        <v>68383869724</v>
      </c>
      <c r="C20" s="15">
        <v>15426364651.4325</v>
      </c>
      <c r="D20" s="15">
        <v>11046219.1875</v>
      </c>
      <c r="E20" s="15">
        <v>5992995480</v>
      </c>
      <c r="F20" s="15">
        <v>135465411.9024</v>
      </c>
      <c r="G20" s="15">
        <v>568137268.6709</v>
      </c>
      <c r="H20" s="15">
        <v>131712574</v>
      </c>
      <c r="I20" s="15">
        <v>1877768211</v>
      </c>
      <c r="J20" s="15" t="s">
        <v>395</v>
      </c>
      <c r="K20" s="15">
        <v>92527359540.1933</v>
      </c>
    </row>
    <row r="21" ht="12" customHeight="1">
      <c r="A21" s="3" t="str">
        <f>"FY "&amp;RIGHT(A6,4)+1</f>
        <v>FY 2012</v>
      </c>
    </row>
    <row r="22" spans="1:11" ht="12" customHeight="1">
      <c r="A22" s="2" t="str">
        <f>"Oct "&amp;RIGHT(A6,4)</f>
        <v>Oct 2011</v>
      </c>
      <c r="B22" s="11">
        <v>6246257920</v>
      </c>
      <c r="C22" s="11">
        <v>1889395225.4425</v>
      </c>
      <c r="D22" s="11">
        <v>1206621.71</v>
      </c>
      <c r="E22" s="11">
        <v>463463606</v>
      </c>
      <c r="F22" s="11">
        <v>11752012.8562</v>
      </c>
      <c r="G22" s="11">
        <v>45720814.2131</v>
      </c>
      <c r="H22" s="11">
        <v>9262176</v>
      </c>
      <c r="I22" s="11">
        <v>170853896</v>
      </c>
      <c r="J22" s="11" t="s">
        <v>395</v>
      </c>
      <c r="K22" s="11">
        <v>8837912272.2218</v>
      </c>
    </row>
    <row r="23" spans="1:11" ht="12" customHeight="1">
      <c r="A23" s="2" t="str">
        <f>"Nov "&amp;RIGHT(A6,4)</f>
        <v>Nov 2011</v>
      </c>
      <c r="B23" s="11">
        <v>6219636272</v>
      </c>
      <c r="C23" s="11">
        <v>1717567303.775</v>
      </c>
      <c r="D23" s="11">
        <v>1094802.925</v>
      </c>
      <c r="E23" s="11">
        <v>498613543</v>
      </c>
      <c r="F23" s="11">
        <v>12054410.1381</v>
      </c>
      <c r="G23" s="11">
        <v>65709072.9897</v>
      </c>
      <c r="H23" s="11">
        <v>9776015</v>
      </c>
      <c r="I23" s="11">
        <v>170853896</v>
      </c>
      <c r="J23" s="11" t="s">
        <v>395</v>
      </c>
      <c r="K23" s="11">
        <v>8695305315.8278</v>
      </c>
    </row>
    <row r="24" spans="1:11" ht="12" customHeight="1">
      <c r="A24" s="2" t="str">
        <f>"Dec "&amp;RIGHT(A6,4)</f>
        <v>Dec 2011</v>
      </c>
      <c r="B24" s="11">
        <v>7122955791</v>
      </c>
      <c r="C24" s="11">
        <v>1554604019.0375</v>
      </c>
      <c r="D24" s="11">
        <v>873976.195</v>
      </c>
      <c r="E24" s="11">
        <v>535834441</v>
      </c>
      <c r="F24" s="11">
        <v>33752252.6903</v>
      </c>
      <c r="G24" s="11">
        <v>80916078.0139</v>
      </c>
      <c r="H24" s="11">
        <v>9586827</v>
      </c>
      <c r="I24" s="11">
        <v>170853896</v>
      </c>
      <c r="J24" s="11" t="s">
        <v>395</v>
      </c>
      <c r="K24" s="11">
        <v>9509377280.9367</v>
      </c>
    </row>
    <row r="25" spans="1:11" ht="12" customHeight="1">
      <c r="A25" s="2" t="str">
        <f>"Jan "&amp;RIGHT(A6,4)+1</f>
        <v>Jan 2012</v>
      </c>
      <c r="B25" s="11">
        <v>6162756561</v>
      </c>
      <c r="C25" s="11">
        <v>1784425666.2375</v>
      </c>
      <c r="D25" s="11">
        <v>1190934.33</v>
      </c>
      <c r="E25" s="11">
        <v>552697077</v>
      </c>
      <c r="F25" s="11">
        <v>13572199.2509</v>
      </c>
      <c r="G25" s="11">
        <v>51506389.0216</v>
      </c>
      <c r="H25" s="11">
        <v>10618300</v>
      </c>
      <c r="I25" s="11">
        <v>170853896</v>
      </c>
      <c r="J25" s="11" t="s">
        <v>395</v>
      </c>
      <c r="K25" s="11">
        <v>8747621022.84</v>
      </c>
    </row>
    <row r="26" spans="1:11" ht="12" customHeight="1">
      <c r="A26" s="2" t="str">
        <f>"Feb "&amp;RIGHT(A6,4)+1</f>
        <v>Feb 2012</v>
      </c>
      <c r="B26" s="11">
        <v>6171646912</v>
      </c>
      <c r="C26" s="11">
        <v>1807551261.58</v>
      </c>
      <c r="D26" s="11">
        <v>1144399.93</v>
      </c>
      <c r="E26" s="11">
        <v>551720297</v>
      </c>
      <c r="F26" s="11">
        <v>13563178.2567</v>
      </c>
      <c r="G26" s="11">
        <v>37442970.7413</v>
      </c>
      <c r="H26" s="11">
        <v>11905005</v>
      </c>
      <c r="I26" s="11">
        <v>170853896</v>
      </c>
      <c r="J26" s="11" t="s">
        <v>395</v>
      </c>
      <c r="K26" s="11">
        <v>8765827920.508</v>
      </c>
    </row>
    <row r="27" spans="1:11" ht="12" customHeight="1">
      <c r="A27" s="2" t="str">
        <f>"Mar "&amp;RIGHT(A6,4)+1</f>
        <v>Mar 2012</v>
      </c>
      <c r="B27" s="11">
        <v>7179365793</v>
      </c>
      <c r="C27" s="11">
        <v>1955695844.715</v>
      </c>
      <c r="D27" s="11">
        <v>1153440.54</v>
      </c>
      <c r="E27" s="11">
        <v>548651400</v>
      </c>
      <c r="F27" s="11">
        <v>21861918.3227</v>
      </c>
      <c r="G27" s="11">
        <v>61200817.1588</v>
      </c>
      <c r="H27" s="11">
        <v>11423449</v>
      </c>
      <c r="I27" s="11">
        <v>170853896</v>
      </c>
      <c r="J27" s="11" t="s">
        <v>395</v>
      </c>
      <c r="K27" s="11">
        <v>9950206558.7365</v>
      </c>
    </row>
    <row r="28" spans="1:11" ht="12" customHeight="1">
      <c r="A28" s="2" t="str">
        <f>"Apr "&amp;RIGHT(A6,4)+1</f>
        <v>Apr 2012</v>
      </c>
      <c r="B28" s="11">
        <v>6137656943</v>
      </c>
      <c r="C28" s="11">
        <v>1612021754.3675</v>
      </c>
      <c r="D28" s="11">
        <v>1023640.67</v>
      </c>
      <c r="E28" s="11">
        <v>562369132</v>
      </c>
      <c r="F28" s="11">
        <v>13445977.9462</v>
      </c>
      <c r="G28" s="11">
        <v>30817495.5304</v>
      </c>
      <c r="H28" s="11">
        <v>9015970</v>
      </c>
      <c r="I28" s="11">
        <v>170853896</v>
      </c>
      <c r="J28" s="11" t="s">
        <v>395</v>
      </c>
      <c r="K28" s="11">
        <v>8537204809.5141</v>
      </c>
    </row>
    <row r="29" spans="1:11" ht="12" customHeight="1">
      <c r="A29" s="2" t="str">
        <f>"May "&amp;RIGHT(A6,4)+1</f>
        <v>May 2012</v>
      </c>
      <c r="B29" s="11">
        <v>6192043226</v>
      </c>
      <c r="C29" s="11">
        <v>1768933597.445</v>
      </c>
      <c r="D29" s="11">
        <v>1178756.335</v>
      </c>
      <c r="E29" s="11">
        <v>565513227</v>
      </c>
      <c r="F29" s="11">
        <v>13485810.0582</v>
      </c>
      <c r="G29" s="11">
        <v>25195495.9239</v>
      </c>
      <c r="H29" s="11">
        <v>9945262</v>
      </c>
      <c r="I29" s="11">
        <v>170853896</v>
      </c>
      <c r="J29" s="11" t="s">
        <v>395</v>
      </c>
      <c r="K29" s="11">
        <v>8747149270.7621</v>
      </c>
    </row>
    <row r="30" spans="1:11" ht="12" customHeight="1">
      <c r="A30" s="2" t="str">
        <f>"Jun "&amp;RIGHT(A6,4)+1</f>
        <v>Jun 2012</v>
      </c>
      <c r="B30" s="11">
        <v>7067138083</v>
      </c>
      <c r="C30" s="11">
        <v>795722652.63</v>
      </c>
      <c r="D30" s="11">
        <v>722496.435</v>
      </c>
      <c r="E30" s="11">
        <v>581446880</v>
      </c>
      <c r="F30" s="11">
        <v>15739130.6567</v>
      </c>
      <c r="G30" s="11">
        <v>42511153.9679</v>
      </c>
      <c r="H30" s="11">
        <v>12838225</v>
      </c>
      <c r="I30" s="11">
        <v>170853896</v>
      </c>
      <c r="J30" s="11" t="s">
        <v>395</v>
      </c>
      <c r="K30" s="11">
        <v>8686972517.6896</v>
      </c>
    </row>
    <row r="31" spans="1:11" ht="12" customHeight="1">
      <c r="A31" s="2" t="str">
        <f>"Jul "&amp;RIGHT(A6,4)+1</f>
        <v>Jul 2012</v>
      </c>
      <c r="B31" s="11">
        <v>6275981627</v>
      </c>
      <c r="C31" s="11">
        <v>486361972.495</v>
      </c>
      <c r="D31" s="11">
        <v>1000232.2075</v>
      </c>
      <c r="E31" s="11">
        <v>559473168</v>
      </c>
      <c r="F31" s="11">
        <v>10962606.0367</v>
      </c>
      <c r="G31" s="11">
        <v>25305849.1275</v>
      </c>
      <c r="H31" s="11">
        <v>9866930</v>
      </c>
      <c r="I31" s="11">
        <v>170853896</v>
      </c>
      <c r="J31" s="11" t="s">
        <v>395</v>
      </c>
      <c r="K31" s="11">
        <v>7539806280.8667</v>
      </c>
    </row>
    <row r="32" spans="1:11" ht="12" customHeight="1">
      <c r="A32" s="2" t="str">
        <f>"Aug "&amp;RIGHT(A6,4)+1</f>
        <v>Aug 2012</v>
      </c>
      <c r="B32" s="11">
        <v>6295758505</v>
      </c>
      <c r="C32" s="11">
        <v>1029012650.06</v>
      </c>
      <c r="D32" s="11">
        <v>674567.9275</v>
      </c>
      <c r="E32" s="11">
        <v>751586127</v>
      </c>
      <c r="F32" s="11">
        <v>10699304.7714</v>
      </c>
      <c r="G32" s="11">
        <v>25215184.1245</v>
      </c>
      <c r="H32" s="11">
        <v>13785211</v>
      </c>
      <c r="I32" s="11">
        <v>170853896</v>
      </c>
      <c r="J32" s="11" t="s">
        <v>395</v>
      </c>
      <c r="K32" s="11">
        <v>8297585445.8834</v>
      </c>
    </row>
    <row r="33" spans="1:11" ht="12" customHeight="1">
      <c r="A33" s="2" t="str">
        <f>"Sep "&amp;RIGHT(A6,4)+1</f>
        <v>Sep 2012</v>
      </c>
      <c r="B33" s="11" t="s">
        <v>395</v>
      </c>
      <c r="C33" s="11" t="s">
        <v>395</v>
      </c>
      <c r="D33" s="11" t="s">
        <v>395</v>
      </c>
      <c r="E33" s="11" t="s">
        <v>395</v>
      </c>
      <c r="F33" s="11" t="s">
        <v>395</v>
      </c>
      <c r="G33" s="11" t="s">
        <v>395</v>
      </c>
      <c r="H33" s="11" t="s">
        <v>395</v>
      </c>
      <c r="I33" s="11" t="s">
        <v>395</v>
      </c>
      <c r="J33" s="11" t="s">
        <v>395</v>
      </c>
      <c r="K33" s="11" t="s">
        <v>395</v>
      </c>
    </row>
    <row r="34" spans="1:11" ht="12" customHeight="1">
      <c r="A34" s="12" t="s">
        <v>57</v>
      </c>
      <c r="B34" s="13">
        <v>71071197633</v>
      </c>
      <c r="C34" s="13">
        <v>16401291947.785</v>
      </c>
      <c r="D34" s="13">
        <v>11263869.205</v>
      </c>
      <c r="E34" s="13">
        <v>6171368898</v>
      </c>
      <c r="F34" s="13">
        <v>170888800.9841</v>
      </c>
      <c r="G34" s="13">
        <v>491541320.8126</v>
      </c>
      <c r="H34" s="13">
        <v>118023370</v>
      </c>
      <c r="I34" s="13">
        <v>1879392856</v>
      </c>
      <c r="J34" s="13" t="s">
        <v>395</v>
      </c>
      <c r="K34" s="13">
        <v>96314968695.7867</v>
      </c>
    </row>
    <row r="35" spans="1:11" ht="12" customHeight="1">
      <c r="A35" s="14" t="str">
        <f>"Total "&amp;MID(A20,7,LEN(A20)-13)&amp;" Months"</f>
        <v>Total 11 Months</v>
      </c>
      <c r="B35" s="15">
        <v>71071197633</v>
      </c>
      <c r="C35" s="15">
        <v>16401291947.785</v>
      </c>
      <c r="D35" s="15">
        <v>11263869.205</v>
      </c>
      <c r="E35" s="15">
        <v>6171368898</v>
      </c>
      <c r="F35" s="15">
        <v>170888800.9841</v>
      </c>
      <c r="G35" s="15">
        <v>491541320.8126</v>
      </c>
      <c r="H35" s="15">
        <v>118023370</v>
      </c>
      <c r="I35" s="15">
        <v>1879392856</v>
      </c>
      <c r="J35" s="15" t="s">
        <v>395</v>
      </c>
      <c r="K35" s="15">
        <v>96314968695.7867</v>
      </c>
    </row>
    <row r="36" spans="1:11" ht="12" customHeight="1">
      <c r="A36" s="33"/>
      <c r="B36" s="33"/>
      <c r="C36" s="33"/>
      <c r="D36" s="33"/>
      <c r="E36" s="33"/>
      <c r="F36" s="33"/>
      <c r="G36" s="33"/>
      <c r="H36" s="33"/>
      <c r="I36" s="33"/>
      <c r="J36" s="33"/>
      <c r="K36" s="33"/>
    </row>
    <row r="37" spans="1:11" ht="162" customHeight="1">
      <c r="A37" s="36" t="s">
        <v>383</v>
      </c>
      <c r="B37" s="37"/>
      <c r="C37" s="37"/>
      <c r="D37" s="37"/>
      <c r="E37" s="37"/>
      <c r="F37" s="37"/>
      <c r="G37" s="37"/>
      <c r="H37" s="37"/>
      <c r="I37" s="37"/>
      <c r="J37" s="37"/>
      <c r="K37" s="37"/>
    </row>
    <row r="38" ht="12.75" customHeight="1">
      <c r="A38" s="29"/>
    </row>
    <row r="39" ht="12.75" customHeight="1">
      <c r="A39" s="29"/>
    </row>
    <row r="40" ht="12.75" customHeight="1">
      <c r="A40" s="29"/>
    </row>
    <row r="41" ht="12.75" customHeight="1">
      <c r="A41" s="29"/>
    </row>
    <row r="42" ht="12.75" customHeight="1">
      <c r="A42" s="29"/>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5">
    <mergeCell ref="A1:J1"/>
    <mergeCell ref="A2:J2"/>
    <mergeCell ref="A3:A4"/>
    <mergeCell ref="B3:B4"/>
    <mergeCell ref="C3:C4"/>
    <mergeCell ref="D3:D4"/>
    <mergeCell ref="E3:F3"/>
    <mergeCell ref="J3:J4"/>
    <mergeCell ref="A37:K37"/>
    <mergeCell ref="A36:K36"/>
    <mergeCell ref="B5:K5"/>
    <mergeCell ref="G3:G4"/>
    <mergeCell ref="H3:H4"/>
    <mergeCell ref="I3:I4"/>
    <mergeCell ref="K3:K4"/>
  </mergeCells>
  <printOptions/>
  <pageMargins left="0.75" right="0.5" top="0.75" bottom="0.5" header="0.5" footer="0.25"/>
  <pageSetup fitToHeight="1" fitToWidth="1" horizontalDpi="600" verticalDpi="600" orientation="landscape" scale="36" r:id="rId1"/>
  <headerFooter alignWithMargins="0">
    <oddHeader>&amp;L&amp;C&amp;R</oddHeader>
    <oddFooter>&amp;L&amp;C&amp;R</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L37"/>
  <sheetViews>
    <sheetView showGridLines="0" zoomScalePageLayoutView="0" workbookViewId="0" topLeftCell="A1">
      <selection activeCell="A1" sqref="A1:K1"/>
    </sheetView>
  </sheetViews>
  <sheetFormatPr defaultColWidth="9.140625" defaultRowHeight="12.75"/>
  <cols>
    <col min="1" max="1" width="11.421875" style="0" customWidth="1"/>
    <col min="2" max="7" width="10.8515625" style="0" customWidth="1"/>
    <col min="8" max="8" width="12.28125" style="0" customWidth="1"/>
    <col min="9" max="12" width="10.8515625" style="0" customWidth="1"/>
  </cols>
  <sheetData>
    <row r="1" spans="1:12" ht="12" customHeight="1">
      <c r="A1" s="42" t="s">
        <v>393</v>
      </c>
      <c r="B1" s="42"/>
      <c r="C1" s="42"/>
      <c r="D1" s="42"/>
      <c r="E1" s="42"/>
      <c r="F1" s="42"/>
      <c r="G1" s="42"/>
      <c r="H1" s="42"/>
      <c r="I1" s="42"/>
      <c r="J1" s="42"/>
      <c r="K1" s="42"/>
      <c r="L1" s="63">
        <v>41222</v>
      </c>
    </row>
    <row r="2" spans="1:12" ht="12" customHeight="1">
      <c r="A2" s="44" t="s">
        <v>249</v>
      </c>
      <c r="B2" s="44"/>
      <c r="C2" s="44"/>
      <c r="D2" s="44"/>
      <c r="E2" s="44"/>
      <c r="F2" s="44"/>
      <c r="G2" s="44"/>
      <c r="H2" s="44"/>
      <c r="I2" s="44"/>
      <c r="J2" s="44"/>
      <c r="K2" s="44"/>
      <c r="L2" s="1"/>
    </row>
    <row r="3" spans="1:12" ht="24" customHeight="1">
      <c r="A3" s="46" t="s">
        <v>52</v>
      </c>
      <c r="B3" s="48" t="s">
        <v>206</v>
      </c>
      <c r="C3" s="54"/>
      <c r="D3" s="54"/>
      <c r="E3" s="54"/>
      <c r="F3" s="49"/>
      <c r="G3" s="38" t="s">
        <v>250</v>
      </c>
      <c r="H3" s="38" t="s">
        <v>251</v>
      </c>
      <c r="I3" s="38" t="s">
        <v>286</v>
      </c>
      <c r="J3" s="38" t="s">
        <v>60</v>
      </c>
      <c r="K3" s="48" t="s">
        <v>248</v>
      </c>
      <c r="L3" s="54"/>
    </row>
    <row r="4" spans="1:12" ht="24" customHeight="1">
      <c r="A4" s="47"/>
      <c r="B4" s="10" t="s">
        <v>159</v>
      </c>
      <c r="C4" s="10" t="s">
        <v>160</v>
      </c>
      <c r="D4" s="10" t="s">
        <v>161</v>
      </c>
      <c r="E4" s="10" t="s">
        <v>164</v>
      </c>
      <c r="F4" s="10" t="s">
        <v>57</v>
      </c>
      <c r="G4" s="39"/>
      <c r="H4" s="39"/>
      <c r="I4" s="39"/>
      <c r="J4" s="39"/>
      <c r="K4" s="10" t="s">
        <v>287</v>
      </c>
      <c r="L4" s="9" t="s">
        <v>164</v>
      </c>
    </row>
    <row r="5" spans="1:12" ht="12" customHeight="1">
      <c r="A5" s="1"/>
      <c r="B5" s="33" t="str">
        <f>REPT("-",48)&amp;" Number "&amp;REPT("-",48)&amp;"   "&amp;REPT("-",60)&amp;" Dollars "&amp;REPT("-",60)</f>
        <v>------------------------------------------------ Number ------------------------------------------------   ------------------------------------------------------------ Dollars ------------------------------------------------------------</v>
      </c>
      <c r="C5" s="33"/>
      <c r="D5" s="33"/>
      <c r="E5" s="33"/>
      <c r="F5" s="33"/>
      <c r="G5" s="33"/>
      <c r="H5" s="33"/>
      <c r="I5" s="33"/>
      <c r="J5" s="33"/>
      <c r="K5" s="33"/>
      <c r="L5" s="33"/>
    </row>
    <row r="6" ht="12" customHeight="1">
      <c r="A6" s="3" t="s">
        <v>394</v>
      </c>
    </row>
    <row r="7" spans="1:12" ht="12" customHeight="1">
      <c r="A7" s="2" t="str">
        <f>"Oct "&amp;RIGHT(A6,4)-1</f>
        <v>Oct 2010</v>
      </c>
      <c r="B7" s="11">
        <v>2646</v>
      </c>
      <c r="C7" s="11">
        <v>1131</v>
      </c>
      <c r="D7" s="11">
        <v>16562</v>
      </c>
      <c r="E7" s="11">
        <v>560238</v>
      </c>
      <c r="F7" s="11">
        <v>580577</v>
      </c>
      <c r="G7" s="11">
        <v>10392089.8214</v>
      </c>
      <c r="H7" s="11" t="s">
        <v>395</v>
      </c>
      <c r="I7" s="11">
        <v>726864</v>
      </c>
      <c r="J7" s="11">
        <v>11118953.8214</v>
      </c>
      <c r="K7" s="16">
        <v>24.1603</v>
      </c>
      <c r="L7" s="16">
        <v>17.6723</v>
      </c>
    </row>
    <row r="8" spans="1:12" ht="12" customHeight="1">
      <c r="A8" s="2" t="str">
        <f>"Nov "&amp;RIGHT(A6,4)-1</f>
        <v>Nov 2010</v>
      </c>
      <c r="B8" s="11">
        <v>2689</v>
      </c>
      <c r="C8" s="11">
        <v>1141</v>
      </c>
      <c r="D8" s="11">
        <v>16928</v>
      </c>
      <c r="E8" s="11">
        <v>564172</v>
      </c>
      <c r="F8" s="11">
        <v>584930</v>
      </c>
      <c r="G8" s="11">
        <v>10470505.8104</v>
      </c>
      <c r="H8" s="11" t="s">
        <v>395</v>
      </c>
      <c r="I8" s="11">
        <v>726864</v>
      </c>
      <c r="J8" s="11">
        <v>11197369.8104</v>
      </c>
      <c r="K8" s="16">
        <v>23.6324</v>
      </c>
      <c r="L8" s="16">
        <v>17.6895</v>
      </c>
    </row>
    <row r="9" spans="1:12" ht="12" customHeight="1">
      <c r="A9" s="2" t="str">
        <f>"Dec "&amp;RIGHT(A6,4)-1</f>
        <v>Dec 2010</v>
      </c>
      <c r="B9" s="11">
        <v>2488</v>
      </c>
      <c r="C9" s="11">
        <v>1098</v>
      </c>
      <c r="D9" s="11">
        <v>16142</v>
      </c>
      <c r="E9" s="11">
        <v>558151</v>
      </c>
      <c r="F9" s="11">
        <v>577879</v>
      </c>
      <c r="G9" s="11">
        <v>10371340.8132</v>
      </c>
      <c r="H9" s="11" t="s">
        <v>395</v>
      </c>
      <c r="I9" s="11">
        <v>726864</v>
      </c>
      <c r="J9" s="11">
        <v>11098204.8132</v>
      </c>
      <c r="K9" s="16">
        <v>24.182</v>
      </c>
      <c r="L9" s="16">
        <v>17.7269</v>
      </c>
    </row>
    <row r="10" spans="1:12" ht="12" customHeight="1">
      <c r="A10" s="2" t="str">
        <f>"Jan "&amp;RIGHT(A6,4)</f>
        <v>Jan 2011</v>
      </c>
      <c r="B10" s="11">
        <v>2490</v>
      </c>
      <c r="C10" s="11">
        <v>1075</v>
      </c>
      <c r="D10" s="11">
        <v>16209</v>
      </c>
      <c r="E10" s="11">
        <v>559145</v>
      </c>
      <c r="F10" s="11">
        <v>578919</v>
      </c>
      <c r="G10" s="11">
        <v>10713764.225</v>
      </c>
      <c r="H10" s="11" t="s">
        <v>395</v>
      </c>
      <c r="I10" s="11">
        <v>726864</v>
      </c>
      <c r="J10" s="11">
        <v>11440628.225</v>
      </c>
      <c r="K10" s="16">
        <v>23.7946</v>
      </c>
      <c r="L10" s="16">
        <v>18.3195</v>
      </c>
    </row>
    <row r="11" spans="1:12" ht="12" customHeight="1">
      <c r="A11" s="2" t="str">
        <f>"Feb "&amp;RIGHT(A6,4)</f>
        <v>Feb 2011</v>
      </c>
      <c r="B11" s="11">
        <v>2324</v>
      </c>
      <c r="C11" s="11">
        <v>1034</v>
      </c>
      <c r="D11" s="11">
        <v>15263</v>
      </c>
      <c r="E11" s="11">
        <v>558735</v>
      </c>
      <c r="F11" s="11">
        <v>577356</v>
      </c>
      <c r="G11" s="11">
        <v>11101190.5333</v>
      </c>
      <c r="H11" s="11" t="s">
        <v>395</v>
      </c>
      <c r="I11" s="11">
        <v>726864</v>
      </c>
      <c r="J11" s="11">
        <v>11828054.5333</v>
      </c>
      <c r="K11" s="16">
        <v>25.2028</v>
      </c>
      <c r="L11" s="16">
        <v>19.0285</v>
      </c>
    </row>
    <row r="12" spans="1:12" ht="12" customHeight="1">
      <c r="A12" s="2" t="str">
        <f>"Mar "&amp;RIGHT(A6,4)</f>
        <v>Mar 2011</v>
      </c>
      <c r="B12" s="11">
        <v>2468</v>
      </c>
      <c r="C12" s="11">
        <v>1014</v>
      </c>
      <c r="D12" s="11">
        <v>15738</v>
      </c>
      <c r="E12" s="11">
        <v>568086</v>
      </c>
      <c r="F12" s="11">
        <v>587306</v>
      </c>
      <c r="G12" s="11">
        <v>12002082.9416</v>
      </c>
      <c r="H12" s="11" t="s">
        <v>395</v>
      </c>
      <c r="I12" s="11">
        <v>726864</v>
      </c>
      <c r="J12" s="11">
        <v>12728946.9416</v>
      </c>
      <c r="K12" s="16">
        <v>26.1557</v>
      </c>
      <c r="L12" s="16">
        <v>20.2423</v>
      </c>
    </row>
    <row r="13" spans="1:12" ht="12" customHeight="1">
      <c r="A13" s="2" t="str">
        <f>"Apr "&amp;RIGHT(A6,4)</f>
        <v>Apr 2011</v>
      </c>
      <c r="B13" s="11">
        <v>2377</v>
      </c>
      <c r="C13" s="11">
        <v>959</v>
      </c>
      <c r="D13" s="11">
        <v>15486</v>
      </c>
      <c r="E13" s="11">
        <v>570271</v>
      </c>
      <c r="F13" s="11">
        <v>589093</v>
      </c>
      <c r="G13" s="11">
        <v>11519548.8733</v>
      </c>
      <c r="H13" s="11" t="s">
        <v>395</v>
      </c>
      <c r="I13" s="11">
        <v>726864</v>
      </c>
      <c r="J13" s="11">
        <v>12246412.8733</v>
      </c>
      <c r="K13" s="16">
        <v>25.1967</v>
      </c>
      <c r="L13" s="16">
        <v>19.3685</v>
      </c>
    </row>
    <row r="14" spans="1:12" ht="12" customHeight="1">
      <c r="A14" s="2" t="str">
        <f>"May "&amp;RIGHT(A6,4)</f>
        <v>May 2011</v>
      </c>
      <c r="B14" s="11">
        <v>2441</v>
      </c>
      <c r="C14" s="11">
        <v>1012</v>
      </c>
      <c r="D14" s="11">
        <v>15204</v>
      </c>
      <c r="E14" s="11">
        <v>569565</v>
      </c>
      <c r="F14" s="11">
        <v>588222</v>
      </c>
      <c r="G14" s="11">
        <v>11694887.4334</v>
      </c>
      <c r="H14" s="11" t="s">
        <v>395</v>
      </c>
      <c r="I14" s="11">
        <v>726864</v>
      </c>
      <c r="J14" s="11">
        <v>12421751.4334</v>
      </c>
      <c r="K14" s="16">
        <v>26.144</v>
      </c>
      <c r="L14" s="16">
        <v>19.6766</v>
      </c>
    </row>
    <row r="15" spans="1:12" ht="12" customHeight="1">
      <c r="A15" s="2" t="str">
        <f>"Jun "&amp;RIGHT(A6,4)</f>
        <v>Jun 2011</v>
      </c>
      <c r="B15" s="11">
        <v>2546</v>
      </c>
      <c r="C15" s="11">
        <v>1029</v>
      </c>
      <c r="D15" s="11">
        <v>15055</v>
      </c>
      <c r="E15" s="11">
        <v>572372</v>
      </c>
      <c r="F15" s="11">
        <v>591002</v>
      </c>
      <c r="G15" s="11">
        <v>11672128.1507</v>
      </c>
      <c r="H15" s="11" t="s">
        <v>395</v>
      </c>
      <c r="I15" s="11">
        <v>726864</v>
      </c>
      <c r="J15" s="11">
        <v>12398992.1507</v>
      </c>
      <c r="K15" s="16">
        <v>26.0391</v>
      </c>
      <c r="L15" s="16">
        <v>19.545</v>
      </c>
    </row>
    <row r="16" spans="1:12" ht="12" customHeight="1">
      <c r="A16" s="2" t="str">
        <f>"Jul "&amp;RIGHT(A6,4)</f>
        <v>Jul 2011</v>
      </c>
      <c r="B16" s="11">
        <v>2336</v>
      </c>
      <c r="C16" s="11">
        <v>1009</v>
      </c>
      <c r="D16" s="11">
        <v>14933</v>
      </c>
      <c r="E16" s="11">
        <v>578489</v>
      </c>
      <c r="F16" s="11">
        <v>596767</v>
      </c>
      <c r="G16" s="11">
        <v>13570197.8357</v>
      </c>
      <c r="H16" s="11" t="s">
        <v>395</v>
      </c>
      <c r="I16" s="11">
        <v>726864</v>
      </c>
      <c r="J16" s="11">
        <v>14297061.8357</v>
      </c>
      <c r="K16" s="16">
        <v>28.744</v>
      </c>
      <c r="L16" s="16">
        <v>22.5498</v>
      </c>
    </row>
    <row r="17" spans="1:12" ht="12" customHeight="1">
      <c r="A17" s="2" t="str">
        <f>"Aug "&amp;RIGHT(A6,4)</f>
        <v>Aug 2011</v>
      </c>
      <c r="B17" s="11">
        <v>2554</v>
      </c>
      <c r="C17" s="11">
        <v>1116</v>
      </c>
      <c r="D17" s="11">
        <v>15273</v>
      </c>
      <c r="E17" s="11">
        <v>583714</v>
      </c>
      <c r="F17" s="11">
        <v>602657</v>
      </c>
      <c r="G17" s="11">
        <v>13962171.4644</v>
      </c>
      <c r="H17" s="11" t="s">
        <v>395</v>
      </c>
      <c r="I17" s="11">
        <v>726864</v>
      </c>
      <c r="J17" s="11">
        <v>14689035.4644</v>
      </c>
      <c r="K17" s="16">
        <v>28.4664</v>
      </c>
      <c r="L17" s="16">
        <v>22.9957</v>
      </c>
    </row>
    <row r="18" spans="1:12" ht="12" customHeight="1">
      <c r="A18" s="2" t="str">
        <f>"Sep "&amp;RIGHT(A6,4)</f>
        <v>Sep 2011</v>
      </c>
      <c r="B18" s="11">
        <v>2454</v>
      </c>
      <c r="C18" s="11">
        <v>1044</v>
      </c>
      <c r="D18" s="11">
        <v>15482</v>
      </c>
      <c r="E18" s="11">
        <v>583229</v>
      </c>
      <c r="F18" s="11">
        <v>602209</v>
      </c>
      <c r="G18" s="11">
        <v>11082372.1664</v>
      </c>
      <c r="H18" s="11">
        <v>40975333</v>
      </c>
      <c r="I18" s="11">
        <v>726869</v>
      </c>
      <c r="J18" s="11">
        <v>52784574.1664</v>
      </c>
      <c r="K18" s="16">
        <v>22.3328</v>
      </c>
      <c r="L18" s="16">
        <v>18.275</v>
      </c>
    </row>
    <row r="19" spans="1:12" ht="12" customHeight="1">
      <c r="A19" s="12" t="s">
        <v>57</v>
      </c>
      <c r="B19" s="13">
        <v>2484.4167</v>
      </c>
      <c r="C19" s="13">
        <v>1055.1667</v>
      </c>
      <c r="D19" s="13">
        <v>15689.5833</v>
      </c>
      <c r="E19" s="13">
        <v>568847.25</v>
      </c>
      <c r="F19" s="13">
        <v>588076.4167</v>
      </c>
      <c r="G19" s="13">
        <v>138552280.0688</v>
      </c>
      <c r="H19" s="13">
        <v>40975333</v>
      </c>
      <c r="I19" s="13">
        <v>8722373</v>
      </c>
      <c r="J19" s="13">
        <v>188249986.0688</v>
      </c>
      <c r="K19" s="17">
        <v>25.2965</v>
      </c>
      <c r="L19" s="17">
        <v>19.4421</v>
      </c>
    </row>
    <row r="20" spans="1:12" ht="12" customHeight="1">
      <c r="A20" s="14" t="s">
        <v>396</v>
      </c>
      <c r="B20" s="15">
        <v>2279.9167</v>
      </c>
      <c r="C20" s="15">
        <v>968.1667</v>
      </c>
      <c r="D20" s="15">
        <v>14399.4167</v>
      </c>
      <c r="E20" s="15">
        <v>520244.8333</v>
      </c>
      <c r="F20" s="15">
        <v>537892.3333</v>
      </c>
      <c r="G20" s="15">
        <v>127469907.9024</v>
      </c>
      <c r="H20" s="15" t="s">
        <v>395</v>
      </c>
      <c r="I20" s="15">
        <v>7995504</v>
      </c>
      <c r="J20" s="15">
        <v>135465411.9024</v>
      </c>
      <c r="K20" s="18">
        <v>25.5622</v>
      </c>
      <c r="L20" s="18">
        <v>19.5511</v>
      </c>
    </row>
    <row r="21" ht="12" customHeight="1">
      <c r="A21" s="3" t="str">
        <f>"FY "&amp;RIGHT(A6,4)+1</f>
        <v>FY 2012</v>
      </c>
    </row>
    <row r="22" spans="1:12" ht="12" customHeight="1">
      <c r="A22" s="2" t="str">
        <f>"Oct "&amp;RIGHT(A6,4)</f>
        <v>Oct 2011</v>
      </c>
      <c r="B22" s="11">
        <v>2463</v>
      </c>
      <c r="C22" s="11">
        <v>1016</v>
      </c>
      <c r="D22" s="11">
        <v>14919</v>
      </c>
      <c r="E22" s="11">
        <v>584606</v>
      </c>
      <c r="F22" s="11">
        <v>603004</v>
      </c>
      <c r="G22" s="11">
        <v>10878116.8562</v>
      </c>
      <c r="H22" s="11" t="s">
        <v>395</v>
      </c>
      <c r="I22" s="11">
        <v>873896</v>
      </c>
      <c r="J22" s="11">
        <v>11752012.8562</v>
      </c>
      <c r="K22" s="16">
        <v>22.1199</v>
      </c>
      <c r="L22" s="16">
        <v>17.9115</v>
      </c>
    </row>
    <row r="23" spans="1:12" ht="12" customHeight="1">
      <c r="A23" s="2" t="str">
        <f>"Nov "&amp;RIGHT(A6,4)</f>
        <v>Nov 2011</v>
      </c>
      <c r="B23" s="11">
        <v>2525</v>
      </c>
      <c r="C23" s="11">
        <v>1051</v>
      </c>
      <c r="D23" s="11">
        <v>15210</v>
      </c>
      <c r="E23" s="11">
        <v>586189</v>
      </c>
      <c r="F23" s="11">
        <v>604975</v>
      </c>
      <c r="G23" s="11">
        <v>11180514.1381</v>
      </c>
      <c r="H23" s="11" t="s">
        <v>395</v>
      </c>
      <c r="I23" s="11">
        <v>873896</v>
      </c>
      <c r="J23" s="11">
        <v>12054410.1381</v>
      </c>
      <c r="K23" s="16">
        <v>22.6936</v>
      </c>
      <c r="L23" s="16">
        <v>18.3459</v>
      </c>
    </row>
    <row r="24" spans="1:12" ht="12" customHeight="1">
      <c r="A24" s="2" t="str">
        <f>"Dec "&amp;RIGHT(A6,4)</f>
        <v>Dec 2011</v>
      </c>
      <c r="B24" s="11">
        <v>2424</v>
      </c>
      <c r="C24" s="11">
        <v>1211</v>
      </c>
      <c r="D24" s="11">
        <v>14450</v>
      </c>
      <c r="E24" s="11">
        <v>581261</v>
      </c>
      <c r="F24" s="11">
        <v>599346</v>
      </c>
      <c r="G24" s="11">
        <v>12102724.6903</v>
      </c>
      <c r="H24" s="11">
        <v>20775632</v>
      </c>
      <c r="I24" s="11">
        <v>873896</v>
      </c>
      <c r="J24" s="11">
        <v>33752252.6903</v>
      </c>
      <c r="K24" s="16">
        <v>26.0247</v>
      </c>
      <c r="L24" s="16">
        <v>20.0118</v>
      </c>
    </row>
    <row r="25" spans="1:12" ht="12" customHeight="1">
      <c r="A25" s="2" t="str">
        <f>"Jan "&amp;RIGHT(A6,4)+1</f>
        <v>Jan 2012</v>
      </c>
      <c r="B25" s="11">
        <v>2562</v>
      </c>
      <c r="C25" s="11">
        <v>1171</v>
      </c>
      <c r="D25" s="11">
        <v>14696</v>
      </c>
      <c r="E25" s="11">
        <v>577708</v>
      </c>
      <c r="F25" s="11">
        <v>596137</v>
      </c>
      <c r="G25" s="11">
        <v>12698303.2509</v>
      </c>
      <c r="H25" s="11" t="s">
        <v>395</v>
      </c>
      <c r="I25" s="11">
        <v>873896</v>
      </c>
      <c r="J25" s="11">
        <v>13572199.2509</v>
      </c>
      <c r="K25" s="16">
        <v>26.0159</v>
      </c>
      <c r="L25" s="16">
        <v>21.1506</v>
      </c>
    </row>
    <row r="26" spans="1:12" ht="12" customHeight="1">
      <c r="A26" s="2" t="str">
        <f>"Feb "&amp;RIGHT(A6,4)+1</f>
        <v>Feb 2012</v>
      </c>
      <c r="B26" s="11">
        <v>2449</v>
      </c>
      <c r="C26" s="11">
        <v>1019</v>
      </c>
      <c r="D26" s="11">
        <v>14023</v>
      </c>
      <c r="E26" s="11">
        <v>576225</v>
      </c>
      <c r="F26" s="11">
        <v>593716</v>
      </c>
      <c r="G26" s="11">
        <v>12689282.2567</v>
      </c>
      <c r="H26" s="11" t="s">
        <v>395</v>
      </c>
      <c r="I26" s="11">
        <v>873896</v>
      </c>
      <c r="J26" s="11">
        <v>13563178.2567</v>
      </c>
      <c r="K26" s="16">
        <v>26.4764</v>
      </c>
      <c r="L26" s="16">
        <v>21.2177</v>
      </c>
    </row>
    <row r="27" spans="1:12" ht="12" customHeight="1">
      <c r="A27" s="2" t="str">
        <f>"Mar "&amp;RIGHT(A6,4)+1</f>
        <v>Mar 2012</v>
      </c>
      <c r="B27" s="11">
        <v>2477</v>
      </c>
      <c r="C27" s="11">
        <v>1068</v>
      </c>
      <c r="D27" s="11">
        <v>13950</v>
      </c>
      <c r="E27" s="11">
        <v>575030</v>
      </c>
      <c r="F27" s="11">
        <v>592525</v>
      </c>
      <c r="G27" s="11">
        <v>12997097.3227</v>
      </c>
      <c r="H27" s="11">
        <v>7990925</v>
      </c>
      <c r="I27" s="11">
        <v>873896</v>
      </c>
      <c r="J27" s="11">
        <v>21861918.3227</v>
      </c>
      <c r="K27" s="16">
        <v>27.1784</v>
      </c>
      <c r="L27" s="16">
        <v>21.7756</v>
      </c>
    </row>
    <row r="28" spans="1:12" ht="12" customHeight="1">
      <c r="A28" s="2" t="str">
        <f>"Apr "&amp;RIGHT(A6,4)+1</f>
        <v>Apr 2012</v>
      </c>
      <c r="B28" s="11">
        <v>2554</v>
      </c>
      <c r="C28" s="11">
        <v>1026</v>
      </c>
      <c r="D28" s="11">
        <v>13782</v>
      </c>
      <c r="E28" s="11">
        <v>573756</v>
      </c>
      <c r="F28" s="11">
        <v>591118</v>
      </c>
      <c r="G28" s="11">
        <v>12572081.9462</v>
      </c>
      <c r="H28" s="11" t="s">
        <v>395</v>
      </c>
      <c r="I28" s="11">
        <v>873896</v>
      </c>
      <c r="J28" s="11">
        <v>13445977.9462</v>
      </c>
      <c r="K28" s="16">
        <v>26.2978</v>
      </c>
      <c r="L28" s="16">
        <v>21.1161</v>
      </c>
    </row>
    <row r="29" spans="1:12" ht="12" customHeight="1">
      <c r="A29" s="2" t="str">
        <f>"May "&amp;RIGHT(A6,4)+1</f>
        <v>May 2012</v>
      </c>
      <c r="B29" s="11">
        <v>2551</v>
      </c>
      <c r="C29" s="11">
        <v>1059</v>
      </c>
      <c r="D29" s="11">
        <v>13725</v>
      </c>
      <c r="E29" s="11">
        <v>570879</v>
      </c>
      <c r="F29" s="11">
        <v>588214</v>
      </c>
      <c r="G29" s="11">
        <v>12611914.0582</v>
      </c>
      <c r="H29" s="11" t="s">
        <v>395</v>
      </c>
      <c r="I29" s="11">
        <v>873896</v>
      </c>
      <c r="J29" s="11">
        <v>13485810.0582</v>
      </c>
      <c r="K29" s="16">
        <v>27.8084</v>
      </c>
      <c r="L29" s="16">
        <v>21.2477</v>
      </c>
    </row>
    <row r="30" spans="1:12" ht="12" customHeight="1">
      <c r="A30" s="2" t="str">
        <f>"Jun "&amp;RIGHT(A6,4)+1</f>
        <v>Jun 2012</v>
      </c>
      <c r="B30" s="11">
        <v>3208</v>
      </c>
      <c r="C30" s="11">
        <v>969</v>
      </c>
      <c r="D30" s="11">
        <v>12750</v>
      </c>
      <c r="E30" s="11">
        <v>572689</v>
      </c>
      <c r="F30" s="11">
        <v>589616</v>
      </c>
      <c r="G30" s="11">
        <v>10335161.6567</v>
      </c>
      <c r="H30" s="11">
        <v>4530073</v>
      </c>
      <c r="I30" s="11">
        <v>873896</v>
      </c>
      <c r="J30" s="11">
        <v>15739130.6567</v>
      </c>
      <c r="K30" s="16">
        <v>21.7674</v>
      </c>
      <c r="L30" s="16">
        <v>17.4033</v>
      </c>
    </row>
    <row r="31" spans="1:12" ht="12" customHeight="1">
      <c r="A31" s="2" t="str">
        <f>"Jul "&amp;RIGHT(A6,4)+1</f>
        <v>Jul 2012</v>
      </c>
      <c r="B31" s="11">
        <v>2416</v>
      </c>
      <c r="C31" s="11">
        <v>1058</v>
      </c>
      <c r="D31" s="11">
        <v>13463</v>
      </c>
      <c r="E31" s="11">
        <v>570204</v>
      </c>
      <c r="F31" s="11">
        <v>587141</v>
      </c>
      <c r="G31" s="11">
        <v>10088710.0367</v>
      </c>
      <c r="H31" s="11" t="s">
        <v>395</v>
      </c>
      <c r="I31" s="11">
        <v>873896</v>
      </c>
      <c r="J31" s="11">
        <v>10962606.0367</v>
      </c>
      <c r="K31" s="16">
        <v>21.7161</v>
      </c>
      <c r="L31" s="16">
        <v>17.0481</v>
      </c>
    </row>
    <row r="32" spans="1:12" ht="12" customHeight="1">
      <c r="A32" s="2" t="str">
        <f>"Aug "&amp;RIGHT(A6,4)+1</f>
        <v>Aug 2012</v>
      </c>
      <c r="B32" s="11">
        <v>2540</v>
      </c>
      <c r="C32" s="11">
        <v>1011</v>
      </c>
      <c r="D32" s="11">
        <v>13886</v>
      </c>
      <c r="E32" s="11">
        <v>572803</v>
      </c>
      <c r="F32" s="11">
        <v>590240</v>
      </c>
      <c r="G32" s="11">
        <v>9825408.7714</v>
      </c>
      <c r="H32" s="11" t="s">
        <v>395</v>
      </c>
      <c r="I32" s="11">
        <v>873896</v>
      </c>
      <c r="J32" s="11">
        <v>10699304.7714</v>
      </c>
      <c r="K32" s="16">
        <v>20.5577</v>
      </c>
      <c r="L32" s="16">
        <v>16.5274</v>
      </c>
    </row>
    <row r="33" spans="1:12" ht="12" customHeight="1">
      <c r="A33" s="2" t="str">
        <f>"Sep "&amp;RIGHT(A6,4)+1</f>
        <v>Sep 2012</v>
      </c>
      <c r="B33" s="11" t="s">
        <v>395</v>
      </c>
      <c r="C33" s="11" t="s">
        <v>395</v>
      </c>
      <c r="D33" s="11" t="s">
        <v>395</v>
      </c>
      <c r="E33" s="11" t="s">
        <v>395</v>
      </c>
      <c r="F33" s="11" t="s">
        <v>395</v>
      </c>
      <c r="G33" s="11" t="s">
        <v>395</v>
      </c>
      <c r="H33" s="11" t="s">
        <v>395</v>
      </c>
      <c r="I33" s="11" t="s">
        <v>395</v>
      </c>
      <c r="J33" s="11" t="s">
        <v>395</v>
      </c>
      <c r="K33" s="16" t="s">
        <v>395</v>
      </c>
      <c r="L33" s="16" t="s">
        <v>395</v>
      </c>
    </row>
    <row r="34" spans="1:12" ht="12" customHeight="1">
      <c r="A34" s="12" t="s">
        <v>57</v>
      </c>
      <c r="B34" s="13">
        <v>2560.8182</v>
      </c>
      <c r="C34" s="13">
        <v>1059.9091</v>
      </c>
      <c r="D34" s="13">
        <v>14077.6364</v>
      </c>
      <c r="E34" s="13">
        <v>576486.3636</v>
      </c>
      <c r="F34" s="13">
        <v>594184.7273</v>
      </c>
      <c r="G34" s="13">
        <v>127979314.9841</v>
      </c>
      <c r="H34" s="13">
        <v>33296630</v>
      </c>
      <c r="I34" s="13">
        <v>9612856</v>
      </c>
      <c r="J34" s="13">
        <v>170888800.9841</v>
      </c>
      <c r="K34" s="17">
        <v>24.4262</v>
      </c>
      <c r="L34" s="17">
        <v>19.4318</v>
      </c>
    </row>
    <row r="35" spans="1:12" ht="12" customHeight="1">
      <c r="A35" s="14" t="str">
        <f>"Total "&amp;MID(A20,7,LEN(A20)-13)&amp;" Months"</f>
        <v>Total 11 Months</v>
      </c>
      <c r="B35" s="15">
        <v>2560.8182</v>
      </c>
      <c r="C35" s="15">
        <v>1059.9091</v>
      </c>
      <c r="D35" s="15">
        <v>14077.6364</v>
      </c>
      <c r="E35" s="15">
        <v>576486.3636</v>
      </c>
      <c r="F35" s="15">
        <v>594184.7273</v>
      </c>
      <c r="G35" s="15">
        <v>127979314.9841</v>
      </c>
      <c r="H35" s="15">
        <v>33296630</v>
      </c>
      <c r="I35" s="15">
        <v>9612856</v>
      </c>
      <c r="J35" s="15">
        <v>170888800.9841</v>
      </c>
      <c r="K35" s="18">
        <v>24.4262</v>
      </c>
      <c r="L35" s="18">
        <v>19.4318</v>
      </c>
    </row>
    <row r="36" spans="1:10" ht="12" customHeight="1">
      <c r="A36" s="33"/>
      <c r="B36" s="33"/>
      <c r="C36" s="33"/>
      <c r="D36" s="33"/>
      <c r="E36" s="33"/>
      <c r="F36" s="33"/>
      <c r="G36" s="33"/>
      <c r="H36" s="33"/>
      <c r="I36" s="33"/>
      <c r="J36" s="33"/>
    </row>
    <row r="37" spans="1:12" ht="81" customHeight="1">
      <c r="A37" s="53" t="s">
        <v>372</v>
      </c>
      <c r="B37" s="53"/>
      <c r="C37" s="53"/>
      <c r="D37" s="53"/>
      <c r="E37" s="53"/>
      <c r="F37" s="53"/>
      <c r="G37" s="53"/>
      <c r="H37" s="53"/>
      <c r="I37" s="53"/>
      <c r="J37" s="53"/>
      <c r="K37" s="53"/>
      <c r="L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H3:H4"/>
    <mergeCell ref="J3:J4"/>
    <mergeCell ref="K3:L3"/>
    <mergeCell ref="I3:I4"/>
    <mergeCell ref="B5:L5"/>
    <mergeCell ref="A36:J36"/>
    <mergeCell ref="A37:L37"/>
    <mergeCell ref="A1:K1"/>
    <mergeCell ref="A2:K2"/>
    <mergeCell ref="A3:A4"/>
    <mergeCell ref="B3:F3"/>
    <mergeCell ref="G3:G4"/>
  </mergeCells>
  <printOptions/>
  <pageMargins left="0.75" right="0.5" top="0.75" bottom="0.5" header="0.5" footer="0.25"/>
  <pageSetup fitToHeight="1" fitToWidth="1" horizontalDpi="600" verticalDpi="600" orientation="landscape" scale="37" r:id="rId1"/>
  <headerFooter alignWithMargins="0">
    <oddHeader>&amp;L&amp;C&amp;R</oddHeader>
    <oddFooter>&amp;L&amp;C&amp;R</oddFooter>
  </headerFooter>
</worksheet>
</file>

<file path=xl/worksheets/sheet31.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9" width="11.421875" style="0" customWidth="1"/>
  </cols>
  <sheetData>
    <row r="1" spans="1:9" ht="12" customHeight="1">
      <c r="A1" s="42" t="s">
        <v>393</v>
      </c>
      <c r="B1" s="42"/>
      <c r="C1" s="42"/>
      <c r="D1" s="42"/>
      <c r="E1" s="42"/>
      <c r="F1" s="42"/>
      <c r="G1" s="42"/>
      <c r="H1" s="42"/>
      <c r="I1" s="63">
        <v>41222</v>
      </c>
    </row>
    <row r="2" spans="1:9" ht="12" customHeight="1">
      <c r="A2" s="44" t="s">
        <v>252</v>
      </c>
      <c r="B2" s="44"/>
      <c r="C2" s="44"/>
      <c r="D2" s="44"/>
      <c r="E2" s="44"/>
      <c r="F2" s="44"/>
      <c r="G2" s="44"/>
      <c r="H2" s="44"/>
      <c r="I2" s="1"/>
    </row>
    <row r="3" spans="1:9" ht="24" customHeight="1">
      <c r="A3" s="46" t="s">
        <v>52</v>
      </c>
      <c r="B3" s="48" t="s">
        <v>209</v>
      </c>
      <c r="C3" s="54"/>
      <c r="D3" s="49"/>
      <c r="E3" s="38" t="s">
        <v>250</v>
      </c>
      <c r="F3" s="38" t="s">
        <v>165</v>
      </c>
      <c r="G3" s="38" t="s">
        <v>288</v>
      </c>
      <c r="H3" s="38" t="s">
        <v>166</v>
      </c>
      <c r="I3" s="40" t="s">
        <v>60</v>
      </c>
    </row>
    <row r="4" spans="1:9" ht="24" customHeight="1">
      <c r="A4" s="47"/>
      <c r="B4" s="10" t="s">
        <v>167</v>
      </c>
      <c r="C4" s="10" t="s">
        <v>168</v>
      </c>
      <c r="D4" s="10" t="s">
        <v>57</v>
      </c>
      <c r="E4" s="39"/>
      <c r="F4" s="39"/>
      <c r="G4" s="39"/>
      <c r="H4" s="39"/>
      <c r="I4" s="41"/>
    </row>
    <row r="5" spans="1:9" ht="12" customHeight="1">
      <c r="A5" s="1"/>
      <c r="B5" s="33" t="str">
        <f>REPT("-",29)&amp;" Number "&amp;REPT("-",28)&amp;"   "&amp;REPT("-",54)&amp;" Dollars "&amp;REPT("-",53)</f>
        <v>----------------------------- Number ----------------------------   ------------------------------------------------------ Dollars -----------------------------------------------------</v>
      </c>
      <c r="C5" s="33"/>
      <c r="D5" s="33"/>
      <c r="E5" s="33"/>
      <c r="F5" s="33"/>
      <c r="G5" s="33"/>
      <c r="H5" s="33"/>
      <c r="I5" s="33"/>
    </row>
    <row r="6" ht="12" customHeight="1">
      <c r="A6" s="3" t="s">
        <v>394</v>
      </c>
    </row>
    <row r="7" spans="1:9" ht="12" customHeight="1">
      <c r="A7" s="2" t="str">
        <f>"Oct "&amp;RIGHT(A6,4)-1</f>
        <v>Oct 2010</v>
      </c>
      <c r="B7" s="11" t="s">
        <v>395</v>
      </c>
      <c r="C7" s="11">
        <v>79827</v>
      </c>
      <c r="D7" s="11">
        <v>79827</v>
      </c>
      <c r="E7" s="11">
        <v>3650415.2219</v>
      </c>
      <c r="F7" s="11" t="s">
        <v>395</v>
      </c>
      <c r="G7" s="11">
        <v>789984</v>
      </c>
      <c r="H7" s="11" t="s">
        <v>395</v>
      </c>
      <c r="I7" s="11">
        <v>4440399.2219</v>
      </c>
    </row>
    <row r="8" spans="1:9" ht="12" customHeight="1">
      <c r="A8" s="2" t="str">
        <f>"Nov "&amp;RIGHT(A6,4)-1</f>
        <v>Nov 2010</v>
      </c>
      <c r="B8" s="11" t="s">
        <v>395</v>
      </c>
      <c r="C8" s="11">
        <v>79093</v>
      </c>
      <c r="D8" s="11">
        <v>79093</v>
      </c>
      <c r="E8" s="11">
        <v>3755286.1519</v>
      </c>
      <c r="F8" s="11" t="s">
        <v>395</v>
      </c>
      <c r="G8" s="11">
        <v>789984</v>
      </c>
      <c r="H8" s="11" t="s">
        <v>395</v>
      </c>
      <c r="I8" s="11">
        <v>4545270.1519</v>
      </c>
    </row>
    <row r="9" spans="1:9" ht="12" customHeight="1">
      <c r="A9" s="2" t="str">
        <f>"Dec "&amp;RIGHT(A6,4)-1</f>
        <v>Dec 2010</v>
      </c>
      <c r="B9" s="11" t="s">
        <v>395</v>
      </c>
      <c r="C9" s="11">
        <v>76377</v>
      </c>
      <c r="D9" s="11">
        <v>76377</v>
      </c>
      <c r="E9" s="11">
        <v>3651785.3273</v>
      </c>
      <c r="F9" s="11" t="s">
        <v>395</v>
      </c>
      <c r="G9" s="11">
        <v>789984</v>
      </c>
      <c r="H9" s="11" t="s">
        <v>395</v>
      </c>
      <c r="I9" s="11">
        <v>12353630.3273</v>
      </c>
    </row>
    <row r="10" spans="1:9" ht="12" customHeight="1">
      <c r="A10" s="2" t="str">
        <f>"Jan "&amp;RIGHT(A6,4)</f>
        <v>Jan 2011</v>
      </c>
      <c r="B10" s="11" t="s">
        <v>395</v>
      </c>
      <c r="C10" s="11">
        <v>79726</v>
      </c>
      <c r="D10" s="11">
        <v>79726</v>
      </c>
      <c r="E10" s="11">
        <v>3853358.1665</v>
      </c>
      <c r="F10" s="11" t="s">
        <v>395</v>
      </c>
      <c r="G10" s="11">
        <v>789984</v>
      </c>
      <c r="H10" s="11" t="s">
        <v>395</v>
      </c>
      <c r="I10" s="11">
        <v>4643342.1665</v>
      </c>
    </row>
    <row r="11" spans="1:9" ht="12" customHeight="1">
      <c r="A11" s="2" t="str">
        <f>"Feb "&amp;RIGHT(A6,4)</f>
        <v>Feb 2011</v>
      </c>
      <c r="B11" s="11" t="s">
        <v>395</v>
      </c>
      <c r="C11" s="11">
        <v>70526</v>
      </c>
      <c r="D11" s="11">
        <v>70526</v>
      </c>
      <c r="E11" s="11">
        <v>3532502.9709</v>
      </c>
      <c r="F11" s="11" t="s">
        <v>395</v>
      </c>
      <c r="G11" s="11">
        <v>789984</v>
      </c>
      <c r="H11" s="11" t="s">
        <v>395</v>
      </c>
      <c r="I11" s="11">
        <v>4322486.9709</v>
      </c>
    </row>
    <row r="12" spans="1:9" ht="12" customHeight="1">
      <c r="A12" s="2" t="str">
        <f>"Mar "&amp;RIGHT(A6,4)</f>
        <v>Mar 2011</v>
      </c>
      <c r="B12" s="11" t="s">
        <v>395</v>
      </c>
      <c r="C12" s="11">
        <v>77928</v>
      </c>
      <c r="D12" s="11">
        <v>77928</v>
      </c>
      <c r="E12" s="11">
        <v>3987877.9483</v>
      </c>
      <c r="F12" s="11" t="s">
        <v>395</v>
      </c>
      <c r="G12" s="11">
        <v>789984</v>
      </c>
      <c r="H12" s="11" t="s">
        <v>395</v>
      </c>
      <c r="I12" s="11">
        <v>11829960.9483</v>
      </c>
    </row>
    <row r="13" spans="1:9" ht="12" customHeight="1">
      <c r="A13" s="2" t="str">
        <f>"Apr "&amp;RIGHT(A6,4)</f>
        <v>Apr 2011</v>
      </c>
      <c r="B13" s="11" t="s">
        <v>395</v>
      </c>
      <c r="C13" s="11">
        <v>76650</v>
      </c>
      <c r="D13" s="11">
        <v>76650</v>
      </c>
      <c r="E13" s="11">
        <v>3844845.3895</v>
      </c>
      <c r="F13" s="11" t="s">
        <v>395</v>
      </c>
      <c r="G13" s="11">
        <v>789984</v>
      </c>
      <c r="H13" s="11" t="s">
        <v>395</v>
      </c>
      <c r="I13" s="11">
        <v>4634829.3895</v>
      </c>
    </row>
    <row r="14" spans="1:9" ht="12" customHeight="1">
      <c r="A14" s="2" t="str">
        <f>"May "&amp;RIGHT(A6,4)</f>
        <v>May 2011</v>
      </c>
      <c r="B14" s="11" t="s">
        <v>395</v>
      </c>
      <c r="C14" s="11">
        <v>75960</v>
      </c>
      <c r="D14" s="11">
        <v>75960</v>
      </c>
      <c r="E14" s="11">
        <v>3892792.4377</v>
      </c>
      <c r="F14" s="11" t="s">
        <v>395</v>
      </c>
      <c r="G14" s="11">
        <v>789984</v>
      </c>
      <c r="H14" s="11" t="s">
        <v>395</v>
      </c>
      <c r="I14" s="11">
        <v>4682776.4377</v>
      </c>
    </row>
    <row r="15" spans="1:9" ht="12" customHeight="1">
      <c r="A15" s="2" t="str">
        <f>"Jun "&amp;RIGHT(A6,4)</f>
        <v>Jun 2011</v>
      </c>
      <c r="B15" s="11" t="s">
        <v>395</v>
      </c>
      <c r="C15" s="11">
        <v>78799</v>
      </c>
      <c r="D15" s="11">
        <v>78799</v>
      </c>
      <c r="E15" s="11">
        <v>4071911.5174</v>
      </c>
      <c r="F15" s="11" t="s">
        <v>395</v>
      </c>
      <c r="G15" s="11">
        <v>789984</v>
      </c>
      <c r="H15" s="11" t="s">
        <v>395</v>
      </c>
      <c r="I15" s="11">
        <v>14586705.5174</v>
      </c>
    </row>
    <row r="16" spans="1:9" ht="12" customHeight="1">
      <c r="A16" s="2" t="str">
        <f>"Jul "&amp;RIGHT(A6,4)</f>
        <v>Jul 2011</v>
      </c>
      <c r="B16" s="11" t="s">
        <v>395</v>
      </c>
      <c r="C16" s="11">
        <v>79305</v>
      </c>
      <c r="D16" s="11">
        <v>79305</v>
      </c>
      <c r="E16" s="11">
        <v>4317241.391</v>
      </c>
      <c r="F16" s="11" t="s">
        <v>395</v>
      </c>
      <c r="G16" s="11">
        <v>789984</v>
      </c>
      <c r="H16" s="11" t="s">
        <v>395</v>
      </c>
      <c r="I16" s="11">
        <v>5107225.391</v>
      </c>
    </row>
    <row r="17" spans="1:9" ht="12" customHeight="1">
      <c r="A17" s="2" t="str">
        <f>"Aug "&amp;RIGHT(A6,4)</f>
        <v>Aug 2011</v>
      </c>
      <c r="B17" s="11" t="s">
        <v>395</v>
      </c>
      <c r="C17" s="11">
        <v>79887</v>
      </c>
      <c r="D17" s="11">
        <v>79887</v>
      </c>
      <c r="E17" s="11">
        <v>4342661.4085</v>
      </c>
      <c r="F17" s="11" t="s">
        <v>395</v>
      </c>
      <c r="G17" s="11">
        <v>789984</v>
      </c>
      <c r="H17" s="11" t="s">
        <v>395</v>
      </c>
      <c r="I17" s="11">
        <v>5132645.4085</v>
      </c>
    </row>
    <row r="18" spans="1:9" ht="12" customHeight="1">
      <c r="A18" s="2" t="str">
        <f>"Sep "&amp;RIGHT(A6,4)</f>
        <v>Sep 2011</v>
      </c>
      <c r="B18" s="11" t="s">
        <v>395</v>
      </c>
      <c r="C18" s="11">
        <v>79847</v>
      </c>
      <c r="D18" s="11">
        <v>79847</v>
      </c>
      <c r="E18" s="11">
        <v>4467649.0723</v>
      </c>
      <c r="F18" s="11">
        <v>36301638</v>
      </c>
      <c r="G18" s="11">
        <v>789984</v>
      </c>
      <c r="H18" s="11">
        <v>285543</v>
      </c>
      <c r="I18" s="11">
        <v>17156044.0723</v>
      </c>
    </row>
    <row r="19" spans="1:9" ht="12" customHeight="1">
      <c r="A19" s="12" t="s">
        <v>57</v>
      </c>
      <c r="B19" s="13" t="s">
        <v>395</v>
      </c>
      <c r="C19" s="13">
        <v>77827.0833</v>
      </c>
      <c r="D19" s="13">
        <v>77827.0833</v>
      </c>
      <c r="E19" s="13">
        <v>47368327.0032</v>
      </c>
      <c r="F19" s="13">
        <v>36301638</v>
      </c>
      <c r="G19" s="13">
        <v>9479808</v>
      </c>
      <c r="H19" s="13">
        <v>285543</v>
      </c>
      <c r="I19" s="13">
        <v>93435316.0032</v>
      </c>
    </row>
    <row r="20" spans="1:9" ht="12" customHeight="1">
      <c r="A20" s="14" t="s">
        <v>396</v>
      </c>
      <c r="B20" s="15" t="s">
        <v>395</v>
      </c>
      <c r="C20" s="15">
        <v>77643.4545454545</v>
      </c>
      <c r="D20" s="15">
        <v>77643.4545454545</v>
      </c>
      <c r="E20" s="15">
        <v>3900061.63008182</v>
      </c>
      <c r="F20" s="15">
        <v>2244433.63636364</v>
      </c>
      <c r="G20" s="15" t="s">
        <v>395</v>
      </c>
      <c r="H20" s="15" t="s">
        <v>395</v>
      </c>
      <c r="I20" s="15" t="s">
        <v>395</v>
      </c>
    </row>
    <row r="21" ht="12" customHeight="1">
      <c r="A21" s="3" t="str">
        <f>"FY "&amp;RIGHT(A6,4)+1</f>
        <v>FY 2012</v>
      </c>
    </row>
    <row r="22" spans="1:9" ht="12" customHeight="1">
      <c r="A22" s="2" t="str">
        <f>"Oct "&amp;RIGHT(A6,4)</f>
        <v>Oct 2011</v>
      </c>
      <c r="B22" s="11" t="s">
        <v>395</v>
      </c>
      <c r="C22" s="11">
        <v>78157</v>
      </c>
      <c r="D22" s="11">
        <v>78157</v>
      </c>
      <c r="E22" s="11">
        <v>4407290.7331</v>
      </c>
      <c r="F22" s="11" t="s">
        <v>395</v>
      </c>
      <c r="G22" s="11">
        <v>815926</v>
      </c>
      <c r="H22" s="11" t="s">
        <v>395</v>
      </c>
      <c r="I22" s="11">
        <v>5223216.7331</v>
      </c>
    </row>
    <row r="23" spans="1:9" ht="12" customHeight="1">
      <c r="A23" s="2" t="str">
        <f>"Nov "&amp;RIGHT(A6,4)</f>
        <v>Nov 2011</v>
      </c>
      <c r="B23" s="11" t="s">
        <v>395</v>
      </c>
      <c r="C23" s="11">
        <v>79275</v>
      </c>
      <c r="D23" s="11">
        <v>79275</v>
      </c>
      <c r="E23" s="11">
        <v>4591767.1297</v>
      </c>
      <c r="F23" s="11" t="s">
        <v>395</v>
      </c>
      <c r="G23" s="11">
        <v>815926</v>
      </c>
      <c r="H23" s="11" t="s">
        <v>395</v>
      </c>
      <c r="I23" s="11">
        <v>5407693.1297</v>
      </c>
    </row>
    <row r="24" spans="1:9" ht="12" customHeight="1">
      <c r="A24" s="2" t="str">
        <f>"Dec "&amp;RIGHT(A6,4)</f>
        <v>Dec 2011</v>
      </c>
      <c r="B24" s="11" t="s">
        <v>395</v>
      </c>
      <c r="C24" s="11">
        <v>75373</v>
      </c>
      <c r="D24" s="11">
        <v>75373</v>
      </c>
      <c r="E24" s="11">
        <v>4261340.9739</v>
      </c>
      <c r="F24" s="11">
        <v>7592055</v>
      </c>
      <c r="G24" s="11">
        <v>815926</v>
      </c>
      <c r="H24" s="11" t="s">
        <v>395</v>
      </c>
      <c r="I24" s="11">
        <v>12669321.9739</v>
      </c>
    </row>
    <row r="25" spans="1:9" ht="12" customHeight="1">
      <c r="A25" s="2" t="str">
        <f>"Jan "&amp;RIGHT(A6,4)+1</f>
        <v>Jan 2012</v>
      </c>
      <c r="B25" s="11" t="s">
        <v>395</v>
      </c>
      <c r="C25" s="11">
        <v>79840</v>
      </c>
      <c r="D25" s="11">
        <v>79840</v>
      </c>
      <c r="E25" s="11">
        <v>4534385.8216</v>
      </c>
      <c r="F25" s="11" t="s">
        <v>395</v>
      </c>
      <c r="G25" s="11">
        <v>815926</v>
      </c>
      <c r="H25" s="11" t="s">
        <v>395</v>
      </c>
      <c r="I25" s="11">
        <v>5350311.8216</v>
      </c>
    </row>
    <row r="26" spans="1:9" ht="12" customHeight="1">
      <c r="A26" s="2" t="str">
        <f>"Feb "&amp;RIGHT(A6,4)+1</f>
        <v>Feb 2012</v>
      </c>
      <c r="B26" s="11" t="s">
        <v>395</v>
      </c>
      <c r="C26" s="11">
        <v>72405</v>
      </c>
      <c r="D26" s="11">
        <v>72405</v>
      </c>
      <c r="E26" s="11">
        <v>4047256.3913</v>
      </c>
      <c r="F26" s="11" t="s">
        <v>395</v>
      </c>
      <c r="G26" s="11">
        <v>815926</v>
      </c>
      <c r="H26" s="11" t="s">
        <v>395</v>
      </c>
      <c r="I26" s="11">
        <v>4863182.3913</v>
      </c>
    </row>
    <row r="27" spans="1:9" ht="12" customHeight="1">
      <c r="A27" s="2" t="str">
        <f>"Mar "&amp;RIGHT(A6,4)+1</f>
        <v>Mar 2012</v>
      </c>
      <c r="B27" s="11" t="s">
        <v>395</v>
      </c>
      <c r="C27" s="11">
        <v>75759</v>
      </c>
      <c r="D27" s="11">
        <v>75759</v>
      </c>
      <c r="E27" s="11">
        <v>4257349.4188</v>
      </c>
      <c r="F27" s="11">
        <v>9429249</v>
      </c>
      <c r="G27" s="11">
        <v>815926</v>
      </c>
      <c r="H27" s="11" t="s">
        <v>395</v>
      </c>
      <c r="I27" s="11">
        <v>14502524.4188</v>
      </c>
    </row>
    <row r="28" spans="1:9" ht="12" customHeight="1">
      <c r="A28" s="2" t="str">
        <f>"Apr "&amp;RIGHT(A6,4)+1</f>
        <v>Apr 2012</v>
      </c>
      <c r="B28" s="11" t="s">
        <v>395</v>
      </c>
      <c r="C28" s="11">
        <v>75212</v>
      </c>
      <c r="D28" s="11">
        <v>75212</v>
      </c>
      <c r="E28" s="11">
        <v>4177867.9504</v>
      </c>
      <c r="F28" s="11" t="s">
        <v>395</v>
      </c>
      <c r="G28" s="11">
        <v>815926</v>
      </c>
      <c r="H28" s="11" t="s">
        <v>395</v>
      </c>
      <c r="I28" s="11">
        <v>4993793.9504</v>
      </c>
    </row>
    <row r="29" spans="1:9" ht="12" customHeight="1">
      <c r="A29" s="2" t="str">
        <f>"May "&amp;RIGHT(A6,4)+1</f>
        <v>May 2012</v>
      </c>
      <c r="B29" s="11" t="s">
        <v>395</v>
      </c>
      <c r="C29" s="11">
        <v>75169</v>
      </c>
      <c r="D29" s="11">
        <v>75169</v>
      </c>
      <c r="E29" s="11">
        <v>4266697.5639</v>
      </c>
      <c r="F29" s="11" t="s">
        <v>395</v>
      </c>
      <c r="G29" s="11">
        <v>815926</v>
      </c>
      <c r="H29" s="11" t="s">
        <v>395</v>
      </c>
      <c r="I29" s="11">
        <v>5082623.5639</v>
      </c>
    </row>
    <row r="30" spans="1:9" ht="12" customHeight="1">
      <c r="A30" s="2" t="str">
        <f>"Jun "&amp;RIGHT(A6,4)+1</f>
        <v>Jun 2012</v>
      </c>
      <c r="B30" s="11" t="s">
        <v>395</v>
      </c>
      <c r="C30" s="11">
        <v>74918</v>
      </c>
      <c r="D30" s="11">
        <v>74918</v>
      </c>
      <c r="E30" s="11">
        <v>4259461.0979</v>
      </c>
      <c r="F30" s="11">
        <v>8364243.5</v>
      </c>
      <c r="G30" s="11">
        <v>815926</v>
      </c>
      <c r="H30" s="11" t="s">
        <v>395</v>
      </c>
      <c r="I30" s="11">
        <v>13439630.5979</v>
      </c>
    </row>
    <row r="31" spans="1:9" ht="12" customHeight="1">
      <c r="A31" s="2" t="str">
        <f>"Jul "&amp;RIGHT(A6,4)+1</f>
        <v>Jul 2012</v>
      </c>
      <c r="B31" s="11" t="s">
        <v>395</v>
      </c>
      <c r="C31" s="11">
        <v>77352</v>
      </c>
      <c r="D31" s="11">
        <v>77352</v>
      </c>
      <c r="E31" s="11">
        <v>4419803.5675</v>
      </c>
      <c r="F31" s="11" t="s">
        <v>395</v>
      </c>
      <c r="G31" s="11">
        <v>815926</v>
      </c>
      <c r="H31" s="11" t="s">
        <v>395</v>
      </c>
      <c r="I31" s="11">
        <v>5235729.5675</v>
      </c>
    </row>
    <row r="32" spans="1:9" ht="12" customHeight="1">
      <c r="A32" s="2" t="str">
        <f>"Aug "&amp;RIGHT(A6,4)+1</f>
        <v>Aug 2012</v>
      </c>
      <c r="B32" s="11" t="s">
        <v>395</v>
      </c>
      <c r="C32" s="11">
        <v>79228</v>
      </c>
      <c r="D32" s="11">
        <v>79228</v>
      </c>
      <c r="E32" s="11">
        <v>4682801.6745</v>
      </c>
      <c r="F32" s="11" t="s">
        <v>395</v>
      </c>
      <c r="G32" s="11">
        <v>815926</v>
      </c>
      <c r="H32" s="11" t="s">
        <v>395</v>
      </c>
      <c r="I32" s="11">
        <v>5498727.6745</v>
      </c>
    </row>
    <row r="33" spans="1:9" ht="12" customHeight="1">
      <c r="A33" s="2" t="str">
        <f>"Sep "&amp;RIGHT(A6,4)+1</f>
        <v>Sep 2012</v>
      </c>
      <c r="B33" s="11" t="s">
        <v>395</v>
      </c>
      <c r="C33" s="11" t="s">
        <v>395</v>
      </c>
      <c r="D33" s="11" t="s">
        <v>395</v>
      </c>
      <c r="E33" s="11" t="s">
        <v>395</v>
      </c>
      <c r="F33" s="11" t="s">
        <v>395</v>
      </c>
      <c r="G33" s="11" t="s">
        <v>395</v>
      </c>
      <c r="H33" s="11" t="s">
        <v>395</v>
      </c>
      <c r="I33" s="11" t="s">
        <v>395</v>
      </c>
    </row>
    <row r="34" spans="1:9" ht="12" customHeight="1">
      <c r="A34" s="12" t="s">
        <v>57</v>
      </c>
      <c r="B34" s="13" t="s">
        <v>395</v>
      </c>
      <c r="C34" s="13">
        <v>76608</v>
      </c>
      <c r="D34" s="13">
        <v>76608</v>
      </c>
      <c r="E34" s="13">
        <v>47906022.3226</v>
      </c>
      <c r="F34" s="13">
        <v>25385547.5</v>
      </c>
      <c r="G34" s="13">
        <v>8975186</v>
      </c>
      <c r="H34" s="13" t="s">
        <v>395</v>
      </c>
      <c r="I34" s="13">
        <v>82266755.8226</v>
      </c>
    </row>
    <row r="35" spans="1:9" ht="12" customHeight="1">
      <c r="A35" s="14" t="str">
        <f>"Total "&amp;MID(A20,7,LEN(A20)-13)&amp;" Months"</f>
        <v>Total 11 Months</v>
      </c>
      <c r="B35" s="15" t="s">
        <v>395</v>
      </c>
      <c r="C35" s="15">
        <v>76608</v>
      </c>
      <c r="D35" s="15">
        <v>76608</v>
      </c>
      <c r="E35" s="15">
        <v>47906022.3226</v>
      </c>
      <c r="F35" s="15">
        <v>25385547.5</v>
      </c>
      <c r="G35" s="15">
        <v>8975186</v>
      </c>
      <c r="H35" s="15" t="s">
        <v>395</v>
      </c>
      <c r="I35" s="15">
        <v>82266755.8226</v>
      </c>
    </row>
    <row r="36" spans="1:7" ht="12" customHeight="1">
      <c r="A36" s="33"/>
      <c r="B36" s="33"/>
      <c r="C36" s="33"/>
      <c r="D36" s="33"/>
      <c r="E36" s="33"/>
      <c r="F36" s="33"/>
      <c r="G36" s="25"/>
    </row>
    <row r="37" spans="1:9" ht="69.75" customHeight="1">
      <c r="A37" s="53" t="s">
        <v>346</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I3:I4"/>
    <mergeCell ref="B5:I5"/>
    <mergeCell ref="A36:F36"/>
    <mergeCell ref="A37:I37"/>
    <mergeCell ref="A1:H1"/>
    <mergeCell ref="A2:H2"/>
    <mergeCell ref="A3:A4"/>
    <mergeCell ref="B3:D3"/>
    <mergeCell ref="E3:E4"/>
    <mergeCell ref="F3:F4"/>
    <mergeCell ref="H3:H4"/>
    <mergeCell ref="G3:G4"/>
  </mergeCells>
  <printOptions/>
  <pageMargins left="0.75" right="0.5" top="0.75" bottom="0.5" header="0.5" footer="0.25"/>
  <pageSetup fitToHeight="1" fitToWidth="1" horizontalDpi="600" verticalDpi="600" orientation="landscape" scale="37" r:id="rId1"/>
  <headerFooter alignWithMargins="0">
    <oddHeader>&amp;L&amp;C&amp;R</oddHeader>
    <oddFooter>&amp;L&amp;C&amp;R</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K37"/>
  <sheetViews>
    <sheetView showGridLines="0" zoomScalePageLayoutView="0" workbookViewId="0" topLeftCell="A1">
      <selection activeCell="A1" sqref="A1:J1"/>
    </sheetView>
  </sheetViews>
  <sheetFormatPr defaultColWidth="9.140625" defaultRowHeight="12.75"/>
  <cols>
    <col min="1" max="11" width="11.421875" style="0" customWidth="1"/>
  </cols>
  <sheetData>
    <row r="1" spans="1:11" ht="12" customHeight="1">
      <c r="A1" s="42" t="s">
        <v>393</v>
      </c>
      <c r="B1" s="42"/>
      <c r="C1" s="42"/>
      <c r="D1" s="42"/>
      <c r="E1" s="42"/>
      <c r="F1" s="42"/>
      <c r="G1" s="42"/>
      <c r="H1" s="42"/>
      <c r="I1" s="42"/>
      <c r="J1" s="42"/>
      <c r="K1" s="63">
        <v>41222</v>
      </c>
    </row>
    <row r="2" spans="1:11" ht="12" customHeight="1">
      <c r="A2" s="44" t="s">
        <v>169</v>
      </c>
      <c r="B2" s="44"/>
      <c r="C2" s="44"/>
      <c r="D2" s="44"/>
      <c r="E2" s="44"/>
      <c r="F2" s="44"/>
      <c r="G2" s="44"/>
      <c r="H2" s="44"/>
      <c r="I2" s="44"/>
      <c r="J2" s="44"/>
      <c r="K2" s="1"/>
    </row>
    <row r="3" spans="1:11" ht="24" customHeight="1">
      <c r="A3" s="46" t="s">
        <v>52</v>
      </c>
      <c r="B3" s="48" t="s">
        <v>71</v>
      </c>
      <c r="C3" s="54"/>
      <c r="D3" s="49"/>
      <c r="E3" s="48" t="s">
        <v>142</v>
      </c>
      <c r="F3" s="54"/>
      <c r="G3" s="49"/>
      <c r="H3" s="38" t="s">
        <v>255</v>
      </c>
      <c r="I3" s="48" t="s">
        <v>170</v>
      </c>
      <c r="J3" s="54"/>
      <c r="K3" s="54"/>
    </row>
    <row r="4" spans="1:11" ht="24" customHeight="1">
      <c r="A4" s="47"/>
      <c r="B4" s="10" t="s">
        <v>253</v>
      </c>
      <c r="C4" s="10" t="s">
        <v>171</v>
      </c>
      <c r="D4" s="10" t="s">
        <v>57</v>
      </c>
      <c r="E4" s="10" t="s">
        <v>253</v>
      </c>
      <c r="F4" s="10" t="s">
        <v>254</v>
      </c>
      <c r="G4" s="10" t="s">
        <v>57</v>
      </c>
      <c r="H4" s="39"/>
      <c r="I4" s="10" t="s">
        <v>253</v>
      </c>
      <c r="J4" s="10" t="s">
        <v>254</v>
      </c>
      <c r="K4" s="9" t="s">
        <v>57</v>
      </c>
    </row>
    <row r="5" spans="1:11" ht="12" customHeight="1">
      <c r="A5" s="1"/>
      <c r="B5" s="33" t="str">
        <f>REPT("-",102)&amp;" Dollars "&amp;REPT("-",148)</f>
        <v>------------------------------------------------------------------------------------------------------ Dollars ----------------------------------------------------------------------------------------------------------------------------------------------------</v>
      </c>
      <c r="C5" s="33"/>
      <c r="D5" s="33"/>
      <c r="E5" s="33"/>
      <c r="F5" s="33"/>
      <c r="G5" s="33"/>
      <c r="H5" s="33"/>
      <c r="I5" s="33"/>
      <c r="J5" s="33"/>
      <c r="K5" s="33"/>
    </row>
    <row r="6" ht="12" customHeight="1">
      <c r="A6" s="3" t="s">
        <v>394</v>
      </c>
    </row>
    <row r="7" spans="1:11" ht="12" customHeight="1">
      <c r="A7" s="2" t="str">
        <f>"Oct "&amp;RIGHT(A6,4)-1</f>
        <v>Oct 2010</v>
      </c>
      <c r="B7" s="11">
        <v>124336436</v>
      </c>
      <c r="C7" s="11">
        <v>1288499.6025</v>
      </c>
      <c r="D7" s="11">
        <v>125624935.6025</v>
      </c>
      <c r="E7" s="11">
        <v>132024</v>
      </c>
      <c r="F7" s="11" t="s">
        <v>395</v>
      </c>
      <c r="G7" s="11">
        <v>132024</v>
      </c>
      <c r="H7" s="11">
        <v>74038</v>
      </c>
      <c r="I7" s="11">
        <v>124542498</v>
      </c>
      <c r="J7" s="11">
        <v>1288499.6025</v>
      </c>
      <c r="K7" s="11">
        <v>125830997.6025</v>
      </c>
    </row>
    <row r="8" spans="1:11" ht="12" customHeight="1">
      <c r="A8" s="2" t="str">
        <f>"Nov "&amp;RIGHT(A6,4)-1</f>
        <v>Nov 2010</v>
      </c>
      <c r="B8" s="11">
        <v>116147679</v>
      </c>
      <c r="C8" s="11">
        <v>1269096.66</v>
      </c>
      <c r="D8" s="11">
        <v>117416775.66</v>
      </c>
      <c r="E8" s="11">
        <v>827605</v>
      </c>
      <c r="F8" s="11" t="s">
        <v>395</v>
      </c>
      <c r="G8" s="11">
        <v>827605</v>
      </c>
      <c r="H8" s="11">
        <v>3326</v>
      </c>
      <c r="I8" s="11">
        <v>116978610</v>
      </c>
      <c r="J8" s="11">
        <v>1269096.66</v>
      </c>
      <c r="K8" s="11">
        <v>118247706.66</v>
      </c>
    </row>
    <row r="9" spans="1:11" ht="12" customHeight="1">
      <c r="A9" s="2" t="str">
        <f>"Dec "&amp;RIGHT(A6,4)-1</f>
        <v>Dec 2010</v>
      </c>
      <c r="B9" s="11">
        <v>57620527</v>
      </c>
      <c r="C9" s="11">
        <v>978434.0325</v>
      </c>
      <c r="D9" s="11">
        <v>58598961.0325</v>
      </c>
      <c r="E9" s="11">
        <v>293358</v>
      </c>
      <c r="F9" s="11">
        <v>18867341</v>
      </c>
      <c r="G9" s="11">
        <v>19160699</v>
      </c>
      <c r="H9" s="11">
        <v>1199</v>
      </c>
      <c r="I9" s="11">
        <v>57915084</v>
      </c>
      <c r="J9" s="11">
        <v>19845775.0325</v>
      </c>
      <c r="K9" s="11">
        <v>77760859.0325</v>
      </c>
    </row>
    <row r="10" spans="1:11" ht="12" customHeight="1">
      <c r="A10" s="2" t="str">
        <f>"Jan "&amp;RIGHT(A6,4)</f>
        <v>Jan 2011</v>
      </c>
      <c r="B10" s="11">
        <v>73920179</v>
      </c>
      <c r="C10" s="11">
        <v>1137787.155</v>
      </c>
      <c r="D10" s="11">
        <v>75057966.155</v>
      </c>
      <c r="E10" s="11">
        <v>106124</v>
      </c>
      <c r="F10" s="11" t="s">
        <v>395</v>
      </c>
      <c r="G10" s="11">
        <v>106124</v>
      </c>
      <c r="H10" s="11">
        <v>2019</v>
      </c>
      <c r="I10" s="11">
        <v>74028322</v>
      </c>
      <c r="J10" s="11">
        <v>1137787.155</v>
      </c>
      <c r="K10" s="11">
        <v>75166109.155</v>
      </c>
    </row>
    <row r="11" spans="1:11" ht="12" customHeight="1">
      <c r="A11" s="2" t="str">
        <f>"Feb "&amp;RIGHT(A6,4)</f>
        <v>Feb 2011</v>
      </c>
      <c r="B11" s="11">
        <v>77438293</v>
      </c>
      <c r="C11" s="11">
        <v>1015199.5275</v>
      </c>
      <c r="D11" s="11">
        <v>78453492.5275</v>
      </c>
      <c r="E11" s="11">
        <v>25978</v>
      </c>
      <c r="F11" s="11" t="s">
        <v>395</v>
      </c>
      <c r="G11" s="11">
        <v>25978</v>
      </c>
      <c r="H11" s="11">
        <v>23975</v>
      </c>
      <c r="I11" s="11">
        <v>77488246</v>
      </c>
      <c r="J11" s="11">
        <v>1015199.5275</v>
      </c>
      <c r="K11" s="11">
        <v>78503445.5275</v>
      </c>
    </row>
    <row r="12" spans="1:11" ht="12" customHeight="1">
      <c r="A12" s="2" t="str">
        <f>"Mar "&amp;RIGHT(A6,4)</f>
        <v>Mar 2011</v>
      </c>
      <c r="B12" s="11">
        <v>98229553</v>
      </c>
      <c r="C12" s="11">
        <v>1162097.8875</v>
      </c>
      <c r="D12" s="11">
        <v>99391650.8875</v>
      </c>
      <c r="E12" s="11">
        <v>312047</v>
      </c>
      <c r="F12" s="11">
        <v>30288092</v>
      </c>
      <c r="G12" s="11">
        <v>30600139</v>
      </c>
      <c r="H12" s="11">
        <v>61333</v>
      </c>
      <c r="I12" s="11">
        <v>98602933</v>
      </c>
      <c r="J12" s="11">
        <v>31450189.8875</v>
      </c>
      <c r="K12" s="11">
        <v>130053122.8875</v>
      </c>
    </row>
    <row r="13" spans="1:11" ht="12" customHeight="1">
      <c r="A13" s="2" t="str">
        <f>"Apr "&amp;RIGHT(A6,4)</f>
        <v>Apr 2011</v>
      </c>
      <c r="B13" s="11">
        <v>56942312</v>
      </c>
      <c r="C13" s="11">
        <v>1332098.46</v>
      </c>
      <c r="D13" s="11">
        <v>58274410.46</v>
      </c>
      <c r="E13" s="11">
        <v>121561</v>
      </c>
      <c r="F13" s="11" t="s">
        <v>395</v>
      </c>
      <c r="G13" s="11">
        <v>121561</v>
      </c>
      <c r="H13" s="11">
        <v>38887</v>
      </c>
      <c r="I13" s="11">
        <v>57102760</v>
      </c>
      <c r="J13" s="11">
        <v>1332098.46</v>
      </c>
      <c r="K13" s="11">
        <v>58434858.46</v>
      </c>
    </row>
    <row r="14" spans="1:11" ht="12" customHeight="1">
      <c r="A14" s="2" t="str">
        <f>"May "&amp;RIGHT(A6,4)</f>
        <v>May 2011</v>
      </c>
      <c r="B14" s="11">
        <v>23451458</v>
      </c>
      <c r="C14" s="11">
        <v>1085980.9725</v>
      </c>
      <c r="D14" s="11">
        <v>24537438.9725</v>
      </c>
      <c r="E14" s="11">
        <v>0</v>
      </c>
      <c r="F14" s="11" t="s">
        <v>395</v>
      </c>
      <c r="G14" s="11">
        <v>0</v>
      </c>
      <c r="H14" s="11">
        <v>50447</v>
      </c>
      <c r="I14" s="11">
        <v>23501905</v>
      </c>
      <c r="J14" s="11">
        <v>1085980.9725</v>
      </c>
      <c r="K14" s="11">
        <v>24587885.9725</v>
      </c>
    </row>
    <row r="15" spans="1:11" ht="12" customHeight="1">
      <c r="A15" s="2" t="str">
        <f>"Jun "&amp;RIGHT(A6,4)</f>
        <v>Jun 2011</v>
      </c>
      <c r="B15" s="11">
        <v>20930177</v>
      </c>
      <c r="C15" s="11">
        <v>11083.4325</v>
      </c>
      <c r="D15" s="11">
        <v>20941260.4325</v>
      </c>
      <c r="E15" s="11">
        <v>8082</v>
      </c>
      <c r="F15" s="11">
        <v>24105937</v>
      </c>
      <c r="G15" s="11">
        <v>24114019</v>
      </c>
      <c r="H15" s="11">
        <v>0</v>
      </c>
      <c r="I15" s="11">
        <v>20938259</v>
      </c>
      <c r="J15" s="11">
        <v>24117020.4325</v>
      </c>
      <c r="K15" s="11">
        <v>45055279.4325</v>
      </c>
    </row>
    <row r="16" spans="1:11" ht="12" customHeight="1">
      <c r="A16" s="2" t="str">
        <f>"Jul "&amp;RIGHT(A6,4)</f>
        <v>Jul 2011</v>
      </c>
      <c r="B16" s="11">
        <v>76670099.37</v>
      </c>
      <c r="C16" s="11">
        <v>6727.955</v>
      </c>
      <c r="D16" s="11">
        <v>76676827.325</v>
      </c>
      <c r="E16" s="11">
        <v>76461.01</v>
      </c>
      <c r="F16" s="11" t="s">
        <v>395</v>
      </c>
      <c r="G16" s="11">
        <v>76461.01</v>
      </c>
      <c r="H16" s="11">
        <v>12068.4</v>
      </c>
      <c r="I16" s="11">
        <v>76758628.78</v>
      </c>
      <c r="J16" s="11">
        <v>6727.955</v>
      </c>
      <c r="K16" s="11">
        <v>76765356.735</v>
      </c>
    </row>
    <row r="17" spans="1:11" ht="12" customHeight="1">
      <c r="A17" s="2" t="str">
        <f>"Aug "&amp;RIGHT(A6,4)</f>
        <v>Aug 2011</v>
      </c>
      <c r="B17" s="11">
        <v>108728951.15</v>
      </c>
      <c r="C17" s="11">
        <v>769486.6575</v>
      </c>
      <c r="D17" s="11">
        <v>109498437.8075</v>
      </c>
      <c r="E17" s="11">
        <v>77605.92</v>
      </c>
      <c r="F17" s="11" t="s">
        <v>395</v>
      </c>
      <c r="G17" s="11">
        <v>77605.92</v>
      </c>
      <c r="H17" s="11">
        <v>38550.18</v>
      </c>
      <c r="I17" s="11">
        <v>108845107.25</v>
      </c>
      <c r="J17" s="11">
        <v>769486.6575</v>
      </c>
      <c r="K17" s="11">
        <v>109614593.9075</v>
      </c>
    </row>
    <row r="18" spans="1:11" ht="12" customHeight="1">
      <c r="A18" s="2" t="str">
        <f>"Sep "&amp;RIGHT(A6,4)</f>
        <v>Sep 2011</v>
      </c>
      <c r="B18" s="11">
        <v>185366694.21</v>
      </c>
      <c r="C18" s="11">
        <v>1563853.4875</v>
      </c>
      <c r="D18" s="11">
        <v>186930547.6975</v>
      </c>
      <c r="E18" s="11">
        <v>202199.88</v>
      </c>
      <c r="F18" s="11">
        <v>26583883</v>
      </c>
      <c r="G18" s="11">
        <v>26786082.88</v>
      </c>
      <c r="H18" s="11">
        <v>845955.37</v>
      </c>
      <c r="I18" s="11">
        <v>186414849.46</v>
      </c>
      <c r="J18" s="11">
        <v>28147736.4875</v>
      </c>
      <c r="K18" s="11">
        <v>214562585.9475</v>
      </c>
    </row>
    <row r="19" spans="1:11" ht="12" customHeight="1">
      <c r="A19" s="12" t="s">
        <v>57</v>
      </c>
      <c r="B19" s="13">
        <v>1019782358.73</v>
      </c>
      <c r="C19" s="13">
        <v>11620345.83</v>
      </c>
      <c r="D19" s="13">
        <v>1031402704.56</v>
      </c>
      <c r="E19" s="13">
        <v>2183045.81</v>
      </c>
      <c r="F19" s="13">
        <v>99845253</v>
      </c>
      <c r="G19" s="13">
        <v>102028298.81</v>
      </c>
      <c r="H19" s="13">
        <v>1151797.95</v>
      </c>
      <c r="I19" s="13">
        <v>1023117202.49</v>
      </c>
      <c r="J19" s="13">
        <v>111465598.83</v>
      </c>
      <c r="K19" s="13">
        <v>1134582801.32</v>
      </c>
    </row>
    <row r="20" spans="1:11" ht="12" customHeight="1">
      <c r="A20" s="14" t="s">
        <v>396</v>
      </c>
      <c r="B20" s="15">
        <v>834415664.52</v>
      </c>
      <c r="C20" s="15">
        <v>10056492.3425</v>
      </c>
      <c r="D20" s="15">
        <v>844472156.8625</v>
      </c>
      <c r="E20" s="15">
        <v>1980845.93</v>
      </c>
      <c r="F20" s="15">
        <v>73261370</v>
      </c>
      <c r="G20" s="15">
        <v>75242215.93</v>
      </c>
      <c r="H20" s="15">
        <v>305842.58</v>
      </c>
      <c r="I20" s="15">
        <v>836702353.03</v>
      </c>
      <c r="J20" s="15">
        <v>83317862.3425</v>
      </c>
      <c r="K20" s="15">
        <v>920020215.3725</v>
      </c>
    </row>
    <row r="21" ht="12" customHeight="1">
      <c r="A21" s="3" t="str">
        <f>"FY "&amp;RIGHT(A6,4)+1</f>
        <v>FY 2012</v>
      </c>
    </row>
    <row r="22" spans="1:11" ht="12" customHeight="1">
      <c r="A22" s="2" t="str">
        <f>"Oct "&amp;RIGHT(A6,4)</f>
        <v>Oct 2011</v>
      </c>
      <c r="B22" s="11">
        <v>167295460.03</v>
      </c>
      <c r="C22" s="11">
        <v>1410725.8725</v>
      </c>
      <c r="D22" s="11">
        <v>168706185.9025</v>
      </c>
      <c r="E22" s="11">
        <v>169661.63</v>
      </c>
      <c r="F22" s="11" t="s">
        <v>395</v>
      </c>
      <c r="G22" s="11">
        <v>169661.63</v>
      </c>
      <c r="H22" s="11">
        <v>49576.65</v>
      </c>
      <c r="I22" s="11">
        <v>167514698.31</v>
      </c>
      <c r="J22" s="11">
        <v>1410725.8725</v>
      </c>
      <c r="K22" s="11">
        <v>168925424.1825</v>
      </c>
    </row>
    <row r="23" spans="1:11" ht="12" customHeight="1">
      <c r="A23" s="2" t="str">
        <f>"Nov "&amp;RIGHT(A6,4)</f>
        <v>Nov 2011</v>
      </c>
      <c r="B23" s="11">
        <v>116947815.99</v>
      </c>
      <c r="C23" s="11">
        <v>1411431.865</v>
      </c>
      <c r="D23" s="11">
        <v>118359247.855</v>
      </c>
      <c r="E23" s="11">
        <v>134542.81</v>
      </c>
      <c r="F23" s="11" t="s">
        <v>395</v>
      </c>
      <c r="G23" s="11">
        <v>134542.81</v>
      </c>
      <c r="H23" s="11">
        <v>21368.16</v>
      </c>
      <c r="I23" s="11">
        <v>117103726.96</v>
      </c>
      <c r="J23" s="11">
        <v>1411431.865</v>
      </c>
      <c r="K23" s="11">
        <v>118515158.825</v>
      </c>
    </row>
    <row r="24" spans="1:11" ht="12" customHeight="1">
      <c r="A24" s="2" t="str">
        <f>"Dec "&amp;RIGHT(A6,4)</f>
        <v>Dec 2011</v>
      </c>
      <c r="B24" s="11">
        <v>142214683.6</v>
      </c>
      <c r="C24" s="11">
        <v>1049927.4375</v>
      </c>
      <c r="D24" s="11">
        <v>143264611.0375</v>
      </c>
      <c r="E24" s="11">
        <v>86661.31</v>
      </c>
      <c r="F24" s="11">
        <v>19638898</v>
      </c>
      <c r="G24" s="11">
        <v>19725559.31</v>
      </c>
      <c r="H24" s="11">
        <v>52651.45</v>
      </c>
      <c r="I24" s="11">
        <v>142353996.36</v>
      </c>
      <c r="J24" s="11">
        <v>20688825.4375</v>
      </c>
      <c r="K24" s="11">
        <v>163042821.7975</v>
      </c>
    </row>
    <row r="25" spans="1:11" ht="12" customHeight="1">
      <c r="A25" s="2" t="str">
        <f>"Jan "&amp;RIGHT(A6,4)+1</f>
        <v>Jan 2012</v>
      </c>
      <c r="B25" s="11">
        <v>128343106.1</v>
      </c>
      <c r="C25" s="11">
        <v>1442340.8975</v>
      </c>
      <c r="D25" s="11">
        <v>129785446.9975</v>
      </c>
      <c r="E25" s="11">
        <v>20045.09</v>
      </c>
      <c r="F25" s="11" t="s">
        <v>395</v>
      </c>
      <c r="G25" s="11">
        <v>20045.09</v>
      </c>
      <c r="H25" s="11">
        <v>6841.42</v>
      </c>
      <c r="I25" s="11">
        <v>128369992.61</v>
      </c>
      <c r="J25" s="11">
        <v>1442340.8975</v>
      </c>
      <c r="K25" s="11">
        <v>129812333.5075</v>
      </c>
    </row>
    <row r="26" spans="1:11" ht="12" customHeight="1">
      <c r="A26" s="2" t="str">
        <f>"Feb "&amp;RIGHT(A6,4)+1</f>
        <v>Feb 2012</v>
      </c>
      <c r="B26" s="11">
        <v>91094902.17</v>
      </c>
      <c r="C26" s="11">
        <v>1415340.3</v>
      </c>
      <c r="D26" s="11">
        <v>92510242.47</v>
      </c>
      <c r="E26" s="11">
        <v>150360.35</v>
      </c>
      <c r="F26" s="11" t="s">
        <v>395</v>
      </c>
      <c r="G26" s="11">
        <v>150360.35</v>
      </c>
      <c r="H26" s="11">
        <v>40604.36</v>
      </c>
      <c r="I26" s="11">
        <v>91285866.88</v>
      </c>
      <c r="J26" s="11">
        <v>1415340.3</v>
      </c>
      <c r="K26" s="11">
        <v>92701207.18</v>
      </c>
    </row>
    <row r="27" spans="1:11" ht="12" customHeight="1">
      <c r="A27" s="2" t="str">
        <f>"Mar "&amp;RIGHT(A6,4)+1</f>
        <v>Mar 2012</v>
      </c>
      <c r="B27" s="11">
        <v>67719365.58</v>
      </c>
      <c r="C27" s="11">
        <v>1187527.445</v>
      </c>
      <c r="D27" s="11">
        <v>68906893.025</v>
      </c>
      <c r="E27" s="11">
        <v>220934.13</v>
      </c>
      <c r="F27" s="11">
        <v>29207022</v>
      </c>
      <c r="G27" s="11">
        <v>29427956.13</v>
      </c>
      <c r="H27" s="11">
        <v>6638.84</v>
      </c>
      <c r="I27" s="11">
        <v>67946938.55</v>
      </c>
      <c r="J27" s="11">
        <v>30394549.445</v>
      </c>
      <c r="K27" s="11">
        <v>98341487.995</v>
      </c>
    </row>
    <row r="28" spans="1:11" ht="12" customHeight="1">
      <c r="A28" s="2" t="str">
        <f>"Apr "&amp;RIGHT(A6,4)+1</f>
        <v>Apr 2012</v>
      </c>
      <c r="B28" s="11">
        <v>41805217.43</v>
      </c>
      <c r="C28" s="11">
        <v>1436220.3675</v>
      </c>
      <c r="D28" s="11">
        <v>43241437.7975</v>
      </c>
      <c r="E28" s="11">
        <v>274424.95</v>
      </c>
      <c r="F28" s="11" t="s">
        <v>395</v>
      </c>
      <c r="G28" s="11">
        <v>274424.95</v>
      </c>
      <c r="H28" s="11">
        <v>98006.23</v>
      </c>
      <c r="I28" s="11">
        <v>42177648.61</v>
      </c>
      <c r="J28" s="11">
        <v>1436220.3675</v>
      </c>
      <c r="K28" s="11">
        <v>43613868.9775</v>
      </c>
    </row>
    <row r="29" spans="1:11" ht="12" customHeight="1">
      <c r="A29" s="2" t="str">
        <f>"May "&amp;RIGHT(A6,4)+1</f>
        <v>May 2012</v>
      </c>
      <c r="B29" s="11">
        <v>20599388.63</v>
      </c>
      <c r="C29" s="11">
        <v>1090888.575</v>
      </c>
      <c r="D29" s="11">
        <v>21690277.205</v>
      </c>
      <c r="E29" s="11">
        <v>150.96</v>
      </c>
      <c r="F29" s="11" t="s">
        <v>395</v>
      </c>
      <c r="G29" s="11">
        <v>150.96</v>
      </c>
      <c r="H29" s="11">
        <v>18039.3</v>
      </c>
      <c r="I29" s="11">
        <v>20617578.89</v>
      </c>
      <c r="J29" s="11">
        <v>1090888.575</v>
      </c>
      <c r="K29" s="11">
        <v>21708467.465</v>
      </c>
    </row>
    <row r="30" spans="1:11" ht="12" customHeight="1">
      <c r="A30" s="2" t="str">
        <f>"Jun "&amp;RIGHT(A6,4)+1</f>
        <v>Jun 2012</v>
      </c>
      <c r="B30" s="11">
        <v>14131505.49</v>
      </c>
      <c r="C30" s="11">
        <v>12215.25</v>
      </c>
      <c r="D30" s="11">
        <v>14143720.74</v>
      </c>
      <c r="E30" s="11" t="s">
        <v>395</v>
      </c>
      <c r="F30" s="11">
        <v>28873124</v>
      </c>
      <c r="G30" s="11">
        <v>28873124</v>
      </c>
      <c r="H30" s="11">
        <v>46284.8</v>
      </c>
      <c r="I30" s="11">
        <v>14177790.29</v>
      </c>
      <c r="J30" s="11">
        <v>28885339.25</v>
      </c>
      <c r="K30" s="11">
        <v>43063129.54</v>
      </c>
    </row>
    <row r="31" spans="1:11" ht="12" customHeight="1">
      <c r="A31" s="2" t="str">
        <f>"Jul "&amp;RIGHT(A6,4)+1</f>
        <v>Jul 2012</v>
      </c>
      <c r="B31" s="11">
        <v>67896311.4</v>
      </c>
      <c r="C31" s="11">
        <v>6617.975</v>
      </c>
      <c r="D31" s="11">
        <v>67902929.375</v>
      </c>
      <c r="E31" s="11">
        <v>127085.17</v>
      </c>
      <c r="F31" s="11" t="s">
        <v>395</v>
      </c>
      <c r="G31" s="11">
        <v>127085.17</v>
      </c>
      <c r="H31" s="11">
        <v>37970.97</v>
      </c>
      <c r="I31" s="11">
        <v>68061367.54</v>
      </c>
      <c r="J31" s="11">
        <v>6617.975</v>
      </c>
      <c r="K31" s="11">
        <v>68067985.515</v>
      </c>
    </row>
    <row r="32" spans="1:11" ht="12" customHeight="1">
      <c r="A32" s="2" t="str">
        <f>"Aug "&amp;RIGHT(A6,4)+1</f>
        <v>Aug 2012</v>
      </c>
      <c r="B32" s="11">
        <v>146017301.3</v>
      </c>
      <c r="C32" s="11">
        <v>782600</v>
      </c>
      <c r="D32" s="11">
        <v>146799901.3</v>
      </c>
      <c r="E32" s="11">
        <v>32787.19</v>
      </c>
      <c r="F32" s="11" t="s">
        <v>395</v>
      </c>
      <c r="G32" s="11">
        <v>32787.19</v>
      </c>
      <c r="H32" s="11">
        <v>314328.53</v>
      </c>
      <c r="I32" s="11">
        <v>146364417.02</v>
      </c>
      <c r="J32" s="11">
        <v>782600</v>
      </c>
      <c r="K32" s="11">
        <v>147147017.02</v>
      </c>
    </row>
    <row r="33" spans="1:11" ht="12" customHeight="1">
      <c r="A33" s="2" t="str">
        <f>"Sep "&amp;RIGHT(A6,4)+1</f>
        <v>Sep 2012</v>
      </c>
      <c r="B33" s="11" t="s">
        <v>395</v>
      </c>
      <c r="C33" s="11" t="s">
        <v>395</v>
      </c>
      <c r="D33" s="11" t="s">
        <v>395</v>
      </c>
      <c r="E33" s="11" t="s">
        <v>395</v>
      </c>
      <c r="F33" s="11" t="s">
        <v>395</v>
      </c>
      <c r="G33" s="11" t="s">
        <v>395</v>
      </c>
      <c r="H33" s="11" t="s">
        <v>395</v>
      </c>
      <c r="I33" s="11" t="s">
        <v>395</v>
      </c>
      <c r="J33" s="11" t="s">
        <v>395</v>
      </c>
      <c r="K33" s="11" t="s">
        <v>395</v>
      </c>
    </row>
    <row r="34" spans="1:11" ht="12" customHeight="1">
      <c r="A34" s="12" t="s">
        <v>57</v>
      </c>
      <c r="B34" s="13">
        <v>1004065057.72</v>
      </c>
      <c r="C34" s="13">
        <v>11245835.985</v>
      </c>
      <c r="D34" s="13">
        <v>1015310893.705</v>
      </c>
      <c r="E34" s="13">
        <v>1216653.59</v>
      </c>
      <c r="F34" s="13">
        <v>77719044</v>
      </c>
      <c r="G34" s="13">
        <v>78935697.59</v>
      </c>
      <c r="H34" s="13">
        <v>692310.71</v>
      </c>
      <c r="I34" s="13">
        <v>1005974022.02</v>
      </c>
      <c r="J34" s="13">
        <v>88964879.985</v>
      </c>
      <c r="K34" s="13">
        <v>1094938902.005</v>
      </c>
    </row>
    <row r="35" spans="1:11" ht="12" customHeight="1">
      <c r="A35" s="14" t="str">
        <f>"Total "&amp;MID(A20,7,LEN(A20)-13)&amp;" Months"</f>
        <v>Total 11 Months</v>
      </c>
      <c r="B35" s="15">
        <v>1004065057.72</v>
      </c>
      <c r="C35" s="15">
        <v>11245835.985</v>
      </c>
      <c r="D35" s="15">
        <v>1015310893.705</v>
      </c>
      <c r="E35" s="15">
        <v>1216653.59</v>
      </c>
      <c r="F35" s="15">
        <v>77719044</v>
      </c>
      <c r="G35" s="15">
        <v>78935697.59</v>
      </c>
      <c r="H35" s="15">
        <v>692310.71</v>
      </c>
      <c r="I35" s="15">
        <v>1005974022.02</v>
      </c>
      <c r="J35" s="15">
        <v>88964879.985</v>
      </c>
      <c r="K35" s="15">
        <v>1094938902.005</v>
      </c>
    </row>
    <row r="36" spans="1:10" ht="12" customHeight="1">
      <c r="A36" s="33"/>
      <c r="B36" s="33"/>
      <c r="C36" s="33"/>
      <c r="D36" s="33"/>
      <c r="E36" s="33"/>
      <c r="F36" s="33"/>
      <c r="G36" s="33"/>
      <c r="H36" s="33"/>
      <c r="I36" s="33"/>
      <c r="J36" s="33"/>
    </row>
    <row r="37" spans="1:10" ht="69.75" customHeight="1">
      <c r="A37" s="53" t="s">
        <v>375</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B5:K5"/>
    <mergeCell ref="A36:J36"/>
    <mergeCell ref="A37:J37"/>
    <mergeCell ref="A1:J1"/>
    <mergeCell ref="A2:J2"/>
    <mergeCell ref="A3:A4"/>
    <mergeCell ref="B3:D3"/>
    <mergeCell ref="E3:G3"/>
    <mergeCell ref="H3:H4"/>
    <mergeCell ref="I3:K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3.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I1"/>
    </sheetView>
  </sheetViews>
  <sheetFormatPr defaultColWidth="9.140625" defaultRowHeight="12.75"/>
  <cols>
    <col min="1" max="1" width="11.421875" style="0" customWidth="1"/>
    <col min="2" max="2" width="12.140625" style="0" customWidth="1"/>
    <col min="3" max="10" width="11.421875" style="0" customWidth="1"/>
  </cols>
  <sheetData>
    <row r="1" spans="1:10" ht="12" customHeight="1">
      <c r="A1" s="42" t="s">
        <v>393</v>
      </c>
      <c r="B1" s="42"/>
      <c r="C1" s="42"/>
      <c r="D1" s="42"/>
      <c r="E1" s="42"/>
      <c r="F1" s="42"/>
      <c r="G1" s="42"/>
      <c r="H1" s="42"/>
      <c r="I1" s="42"/>
      <c r="J1" s="63">
        <v>41222</v>
      </c>
    </row>
    <row r="2" spans="1:10" ht="12" customHeight="1">
      <c r="A2" s="44" t="s">
        <v>172</v>
      </c>
      <c r="B2" s="44"/>
      <c r="C2" s="44"/>
      <c r="D2" s="44"/>
      <c r="E2" s="44"/>
      <c r="F2" s="44"/>
      <c r="G2" s="44"/>
      <c r="H2" s="44"/>
      <c r="I2" s="44"/>
      <c r="J2" s="1"/>
    </row>
    <row r="3" spans="1:10" ht="24" customHeight="1">
      <c r="A3" s="46" t="s">
        <v>52</v>
      </c>
      <c r="B3" s="38" t="s">
        <v>256</v>
      </c>
      <c r="C3" s="38" t="s">
        <v>257</v>
      </c>
      <c r="D3" s="48" t="s">
        <v>173</v>
      </c>
      <c r="E3" s="54"/>
      <c r="F3" s="49"/>
      <c r="G3" s="48" t="s">
        <v>174</v>
      </c>
      <c r="H3" s="54"/>
      <c r="I3" s="49"/>
      <c r="J3" s="40" t="s">
        <v>261</v>
      </c>
    </row>
    <row r="4" spans="1:10" ht="24" customHeight="1">
      <c r="A4" s="47"/>
      <c r="B4" s="39"/>
      <c r="C4" s="39"/>
      <c r="D4" s="10" t="s">
        <v>258</v>
      </c>
      <c r="E4" s="10" t="s">
        <v>259</v>
      </c>
      <c r="F4" s="10" t="s">
        <v>260</v>
      </c>
      <c r="G4" s="10" t="s">
        <v>163</v>
      </c>
      <c r="H4" s="10" t="s">
        <v>171</v>
      </c>
      <c r="I4" s="10" t="s">
        <v>57</v>
      </c>
      <c r="J4" s="41"/>
    </row>
    <row r="5" spans="1:10" ht="12" customHeight="1">
      <c r="A5" s="1"/>
      <c r="B5" s="33" t="str">
        <f>REPT("-",100)&amp;" Dollars "&amp;REPT("-",136)</f>
        <v>---------------------------------------------------------------------------------------------------- Dollars ----------------------------------------------------------------------------------------------------------------------------------------</v>
      </c>
      <c r="C5" s="33"/>
      <c r="D5" s="33"/>
      <c r="E5" s="33"/>
      <c r="F5" s="33"/>
      <c r="G5" s="33"/>
      <c r="H5" s="33"/>
      <c r="I5" s="33"/>
      <c r="J5" s="33"/>
    </row>
    <row r="6" ht="12" customHeight="1">
      <c r="A6" s="3" t="s">
        <v>394</v>
      </c>
    </row>
    <row r="7" spans="1:10" ht="12" customHeight="1">
      <c r="A7" s="2" t="str">
        <f>"Oct "&amp;RIGHT(A6,4)-1</f>
        <v>Oct 2010</v>
      </c>
      <c r="B7" s="11">
        <v>10392089.8214</v>
      </c>
      <c r="C7" s="11">
        <v>3650415.2219</v>
      </c>
      <c r="D7" s="11">
        <v>26139</v>
      </c>
      <c r="E7" s="11">
        <v>0</v>
      </c>
      <c r="F7" s="11">
        <v>26139</v>
      </c>
      <c r="G7" s="11">
        <v>3676554.2219</v>
      </c>
      <c r="H7" s="11">
        <f aca="true" t="shared" si="0" ref="H7:H20">IF(ISBLANK(E7),"",E7)</f>
        <v>0</v>
      </c>
      <c r="I7" s="11">
        <v>3676554.2219</v>
      </c>
      <c r="J7" s="11">
        <v>0</v>
      </c>
    </row>
    <row r="8" spans="1:10" ht="12" customHeight="1">
      <c r="A8" s="2" t="str">
        <f>"Nov "&amp;RIGHT(A6,4)-1</f>
        <v>Nov 2010</v>
      </c>
      <c r="B8" s="11">
        <v>10470505.8104</v>
      </c>
      <c r="C8" s="11">
        <v>3755286.1519</v>
      </c>
      <c r="D8" s="11">
        <v>0</v>
      </c>
      <c r="E8" s="11">
        <v>0</v>
      </c>
      <c r="F8" s="11">
        <v>0</v>
      </c>
      <c r="G8" s="11">
        <v>3755286.1519</v>
      </c>
      <c r="H8" s="11">
        <f t="shared" si="0"/>
        <v>0</v>
      </c>
      <c r="I8" s="11">
        <v>3755286.1519</v>
      </c>
      <c r="J8" s="11">
        <v>0</v>
      </c>
    </row>
    <row r="9" spans="1:10" ht="12" customHeight="1">
      <c r="A9" s="2" t="str">
        <f>"Dec "&amp;RIGHT(A6,4)-1</f>
        <v>Dec 2010</v>
      </c>
      <c r="B9" s="11">
        <v>10371340.8132</v>
      </c>
      <c r="C9" s="11">
        <v>3651785.3273</v>
      </c>
      <c r="D9" s="11">
        <v>0</v>
      </c>
      <c r="E9" s="11">
        <v>0</v>
      </c>
      <c r="F9" s="11">
        <v>0</v>
      </c>
      <c r="G9" s="11">
        <v>3651785.3273</v>
      </c>
      <c r="H9" s="11">
        <f t="shared" si="0"/>
        <v>0</v>
      </c>
      <c r="I9" s="11">
        <v>3651785.3273</v>
      </c>
      <c r="J9" s="11">
        <v>0</v>
      </c>
    </row>
    <row r="10" spans="1:10" ht="12" customHeight="1">
      <c r="A10" s="2" t="str">
        <f>"Jan "&amp;RIGHT(A6,4)</f>
        <v>Jan 2011</v>
      </c>
      <c r="B10" s="11">
        <v>10713764.225</v>
      </c>
      <c r="C10" s="11">
        <v>3853358.1665</v>
      </c>
      <c r="D10" s="11">
        <v>0</v>
      </c>
      <c r="E10" s="11">
        <v>0</v>
      </c>
      <c r="F10" s="11">
        <v>0</v>
      </c>
      <c r="G10" s="11">
        <v>3853358.1665</v>
      </c>
      <c r="H10" s="11">
        <f t="shared" si="0"/>
        <v>0</v>
      </c>
      <c r="I10" s="11">
        <v>3853358.1665</v>
      </c>
      <c r="J10" s="11">
        <v>0</v>
      </c>
    </row>
    <row r="11" spans="1:10" ht="12" customHeight="1">
      <c r="A11" s="2" t="str">
        <f>"Feb "&amp;RIGHT(A6,4)</f>
        <v>Feb 2011</v>
      </c>
      <c r="B11" s="11">
        <v>11101190.5333</v>
      </c>
      <c r="C11" s="11">
        <v>3532502.9709</v>
      </c>
      <c r="D11" s="11">
        <v>0</v>
      </c>
      <c r="E11" s="11">
        <v>0</v>
      </c>
      <c r="F11" s="11">
        <v>0</v>
      </c>
      <c r="G11" s="11">
        <v>3532502.9709</v>
      </c>
      <c r="H11" s="11">
        <f t="shared" si="0"/>
        <v>0</v>
      </c>
      <c r="I11" s="11">
        <v>3532502.9709</v>
      </c>
      <c r="J11" s="11">
        <v>0</v>
      </c>
    </row>
    <row r="12" spans="1:10" ht="12" customHeight="1">
      <c r="A12" s="2" t="str">
        <f>"Mar "&amp;RIGHT(A6,4)</f>
        <v>Mar 2011</v>
      </c>
      <c r="B12" s="11">
        <v>12002082.9416</v>
      </c>
      <c r="C12" s="11">
        <v>3987877.9483</v>
      </c>
      <c r="D12" s="11">
        <v>0</v>
      </c>
      <c r="E12" s="11">
        <v>0</v>
      </c>
      <c r="F12" s="11">
        <v>0</v>
      </c>
      <c r="G12" s="11">
        <v>3987877.9483</v>
      </c>
      <c r="H12" s="11">
        <f t="shared" si="0"/>
        <v>0</v>
      </c>
      <c r="I12" s="11">
        <v>3987877.9483</v>
      </c>
      <c r="J12" s="11">
        <v>0</v>
      </c>
    </row>
    <row r="13" spans="1:10" ht="12" customHeight="1">
      <c r="A13" s="2" t="str">
        <f>"Apr "&amp;RIGHT(A6,4)</f>
        <v>Apr 2011</v>
      </c>
      <c r="B13" s="11">
        <v>11519548.8733</v>
      </c>
      <c r="C13" s="11">
        <v>3844845.3895</v>
      </c>
      <c r="D13" s="11">
        <v>0</v>
      </c>
      <c r="E13" s="11">
        <v>0</v>
      </c>
      <c r="F13" s="11">
        <v>0</v>
      </c>
      <c r="G13" s="11">
        <v>3844845.3895</v>
      </c>
      <c r="H13" s="11">
        <f t="shared" si="0"/>
        <v>0</v>
      </c>
      <c r="I13" s="11">
        <v>3844845.3895</v>
      </c>
      <c r="J13" s="11">
        <v>0</v>
      </c>
    </row>
    <row r="14" spans="1:10" ht="12" customHeight="1">
      <c r="A14" s="2" t="str">
        <f>"May "&amp;RIGHT(A6,4)</f>
        <v>May 2011</v>
      </c>
      <c r="B14" s="11">
        <v>11694887.4334</v>
      </c>
      <c r="C14" s="11">
        <v>3892792.4377</v>
      </c>
      <c r="D14" s="11">
        <v>0</v>
      </c>
      <c r="E14" s="11">
        <v>0</v>
      </c>
      <c r="F14" s="11">
        <v>0</v>
      </c>
      <c r="G14" s="11">
        <v>3892792.4377</v>
      </c>
      <c r="H14" s="11">
        <f t="shared" si="0"/>
        <v>0</v>
      </c>
      <c r="I14" s="11">
        <v>3892792.4377</v>
      </c>
      <c r="J14" s="11">
        <v>0</v>
      </c>
    </row>
    <row r="15" spans="1:10" ht="12" customHeight="1">
      <c r="A15" s="2" t="str">
        <f>"Jun "&amp;RIGHT(A6,4)</f>
        <v>Jun 2011</v>
      </c>
      <c r="B15" s="11">
        <v>11672128.1507</v>
      </c>
      <c r="C15" s="11">
        <v>4071911.5174</v>
      </c>
      <c r="D15" s="11">
        <v>0</v>
      </c>
      <c r="E15" s="11">
        <v>0</v>
      </c>
      <c r="F15" s="11">
        <v>0</v>
      </c>
      <c r="G15" s="11">
        <v>4071911.5174</v>
      </c>
      <c r="H15" s="11">
        <f t="shared" si="0"/>
        <v>0</v>
      </c>
      <c r="I15" s="11">
        <v>4071911.5174</v>
      </c>
      <c r="J15" s="11">
        <v>0</v>
      </c>
    </row>
    <row r="16" spans="1:10" ht="12" customHeight="1">
      <c r="A16" s="2" t="str">
        <f>"Jul "&amp;RIGHT(A6,4)</f>
        <v>Jul 2011</v>
      </c>
      <c r="B16" s="11">
        <v>13570197.8357</v>
      </c>
      <c r="C16" s="11">
        <v>4317241.391</v>
      </c>
      <c r="D16" s="11">
        <v>386386.8</v>
      </c>
      <c r="E16" s="11">
        <v>0</v>
      </c>
      <c r="F16" s="11">
        <v>386386.8</v>
      </c>
      <c r="G16" s="11">
        <v>4703628.191</v>
      </c>
      <c r="H16" s="11">
        <f t="shared" si="0"/>
        <v>0</v>
      </c>
      <c r="I16" s="11">
        <v>4703628.191</v>
      </c>
      <c r="J16" s="11">
        <v>0</v>
      </c>
    </row>
    <row r="17" spans="1:10" ht="12" customHeight="1">
      <c r="A17" s="2" t="str">
        <f>"Aug "&amp;RIGHT(A6,4)</f>
        <v>Aug 2011</v>
      </c>
      <c r="B17" s="11">
        <v>13962171.4644</v>
      </c>
      <c r="C17" s="11">
        <v>4342661.4085</v>
      </c>
      <c r="D17" s="11">
        <v>604289.25</v>
      </c>
      <c r="E17" s="11">
        <v>0</v>
      </c>
      <c r="F17" s="11">
        <v>604289.25</v>
      </c>
      <c r="G17" s="11">
        <v>4946950.6585</v>
      </c>
      <c r="H17" s="11">
        <f t="shared" si="0"/>
        <v>0</v>
      </c>
      <c r="I17" s="11">
        <v>4946950.6585</v>
      </c>
      <c r="J17" s="11">
        <v>0</v>
      </c>
    </row>
    <row r="18" spans="1:10" ht="12" customHeight="1">
      <c r="A18" s="2" t="str">
        <f>"Sep "&amp;RIGHT(A6,4)</f>
        <v>Sep 2011</v>
      </c>
      <c r="B18" s="11">
        <v>11082372.1664</v>
      </c>
      <c r="C18" s="11">
        <v>4467649.0723</v>
      </c>
      <c r="D18" s="11">
        <v>545198.26</v>
      </c>
      <c r="E18" s="11">
        <v>0</v>
      </c>
      <c r="F18" s="11">
        <v>545198.26</v>
      </c>
      <c r="G18" s="11">
        <v>5012847.3323</v>
      </c>
      <c r="H18" s="11">
        <f t="shared" si="0"/>
        <v>0</v>
      </c>
      <c r="I18" s="11">
        <v>5012847.3323</v>
      </c>
      <c r="J18" s="11">
        <v>0</v>
      </c>
    </row>
    <row r="19" spans="1:10" ht="12" customHeight="1">
      <c r="A19" s="12" t="s">
        <v>57</v>
      </c>
      <c r="B19" s="13">
        <v>138552280.0688</v>
      </c>
      <c r="C19" s="13">
        <v>47368327.0032</v>
      </c>
      <c r="D19" s="13">
        <v>1562013.31</v>
      </c>
      <c r="E19" s="13">
        <v>0</v>
      </c>
      <c r="F19" s="13">
        <v>1562013.31</v>
      </c>
      <c r="G19" s="13">
        <v>48930340.3132</v>
      </c>
      <c r="H19" s="13">
        <f t="shared" si="0"/>
        <v>0</v>
      </c>
      <c r="I19" s="13">
        <v>48930340.3132</v>
      </c>
      <c r="J19" s="13">
        <v>0</v>
      </c>
    </row>
    <row r="20" spans="1:10" ht="12" customHeight="1">
      <c r="A20" s="14" t="s">
        <v>396</v>
      </c>
      <c r="B20" s="15">
        <v>127469907.9024</v>
      </c>
      <c r="C20" s="15">
        <v>42900677.9309</v>
      </c>
      <c r="D20" s="15">
        <v>1016815.05</v>
      </c>
      <c r="E20" s="15">
        <v>0</v>
      </c>
      <c r="F20" s="15">
        <v>1016815.05</v>
      </c>
      <c r="G20" s="15">
        <v>43917492.9809</v>
      </c>
      <c r="H20" s="15">
        <f t="shared" si="0"/>
        <v>0</v>
      </c>
      <c r="I20" s="15">
        <v>43917492.9809</v>
      </c>
      <c r="J20" s="15">
        <v>0</v>
      </c>
    </row>
    <row r="21" ht="12" customHeight="1">
      <c r="A21" s="3" t="str">
        <f>"FY "&amp;RIGHT(A6,4)+1</f>
        <v>FY 2012</v>
      </c>
    </row>
    <row r="22" spans="1:10" ht="12" customHeight="1">
      <c r="A22" s="2" t="str">
        <f>"Oct "&amp;RIGHT(A6,4)</f>
        <v>Oct 2011</v>
      </c>
      <c r="B22" s="11">
        <v>10878116.8562</v>
      </c>
      <c r="C22" s="11">
        <v>4407290.7331</v>
      </c>
      <c r="D22" s="11">
        <v>353433.6</v>
      </c>
      <c r="E22" s="11">
        <v>0</v>
      </c>
      <c r="F22" s="11">
        <v>353433.6</v>
      </c>
      <c r="G22" s="11">
        <v>4760724.3331</v>
      </c>
      <c r="H22" s="11">
        <f aca="true" t="shared" si="1" ref="H22:H35">IF(ISBLANK(E22),"",E22)</f>
        <v>0</v>
      </c>
      <c r="I22" s="11">
        <v>4760724.3331</v>
      </c>
      <c r="J22" s="11" t="s">
        <v>395</v>
      </c>
    </row>
    <row r="23" spans="1:10" ht="12" customHeight="1">
      <c r="A23" s="2" t="str">
        <f>"Nov "&amp;RIGHT(A6,4)</f>
        <v>Nov 2011</v>
      </c>
      <c r="B23" s="11">
        <v>11180514.1381</v>
      </c>
      <c r="C23" s="11">
        <v>4591767.1297</v>
      </c>
      <c r="D23" s="11">
        <v>456384</v>
      </c>
      <c r="E23" s="11">
        <v>0</v>
      </c>
      <c r="F23" s="11">
        <v>456384</v>
      </c>
      <c r="G23" s="11">
        <v>5048151.1297</v>
      </c>
      <c r="H23" s="11">
        <f t="shared" si="1"/>
        <v>0</v>
      </c>
      <c r="I23" s="11">
        <v>5048151.1297</v>
      </c>
      <c r="J23" s="11" t="s">
        <v>395</v>
      </c>
    </row>
    <row r="24" spans="1:10" ht="12" customHeight="1">
      <c r="A24" s="2" t="str">
        <f>"Dec "&amp;RIGHT(A6,4)</f>
        <v>Dec 2011</v>
      </c>
      <c r="B24" s="11">
        <v>12102724.6903</v>
      </c>
      <c r="C24" s="11">
        <v>4261340.9739</v>
      </c>
      <c r="D24" s="11" t="s">
        <v>395</v>
      </c>
      <c r="E24" s="11" t="s">
        <v>395</v>
      </c>
      <c r="F24" s="11" t="s">
        <v>395</v>
      </c>
      <c r="G24" s="11">
        <v>4261340.9739</v>
      </c>
      <c r="H24" s="11" t="str">
        <f t="shared" si="1"/>
        <v>--</v>
      </c>
      <c r="I24" s="11">
        <v>4261340.9739</v>
      </c>
      <c r="J24" s="11" t="s">
        <v>395</v>
      </c>
    </row>
    <row r="25" spans="1:10" ht="12" customHeight="1">
      <c r="A25" s="2" t="str">
        <f>"Jan "&amp;RIGHT(A6,4)+1</f>
        <v>Jan 2012</v>
      </c>
      <c r="B25" s="11">
        <v>12698303.2509</v>
      </c>
      <c r="C25" s="11">
        <v>4534385.8216</v>
      </c>
      <c r="D25" s="11" t="s">
        <v>395</v>
      </c>
      <c r="E25" s="11" t="s">
        <v>395</v>
      </c>
      <c r="F25" s="11" t="s">
        <v>395</v>
      </c>
      <c r="G25" s="11">
        <v>4534385.8216</v>
      </c>
      <c r="H25" s="11" t="str">
        <f t="shared" si="1"/>
        <v>--</v>
      </c>
      <c r="I25" s="11">
        <v>4534385.8216</v>
      </c>
      <c r="J25" s="11" t="s">
        <v>395</v>
      </c>
    </row>
    <row r="26" spans="1:10" ht="12" customHeight="1">
      <c r="A26" s="2" t="str">
        <f>"Feb "&amp;RIGHT(A6,4)+1</f>
        <v>Feb 2012</v>
      </c>
      <c r="B26" s="11">
        <v>12689282.2567</v>
      </c>
      <c r="C26" s="11">
        <v>4047256.3913</v>
      </c>
      <c r="D26" s="11" t="s">
        <v>395</v>
      </c>
      <c r="E26" s="11" t="s">
        <v>395</v>
      </c>
      <c r="F26" s="11" t="s">
        <v>395</v>
      </c>
      <c r="G26" s="11">
        <v>4047256.3913</v>
      </c>
      <c r="H26" s="11" t="str">
        <f t="shared" si="1"/>
        <v>--</v>
      </c>
      <c r="I26" s="11">
        <v>4047256.3913</v>
      </c>
      <c r="J26" s="11" t="s">
        <v>395</v>
      </c>
    </row>
    <row r="27" spans="1:10" ht="12" customHeight="1">
      <c r="A27" s="2" t="str">
        <f>"Mar "&amp;RIGHT(A6,4)+1</f>
        <v>Mar 2012</v>
      </c>
      <c r="B27" s="11">
        <v>12997097.3227</v>
      </c>
      <c r="C27" s="11">
        <v>4257349.4188</v>
      </c>
      <c r="D27" s="11" t="s">
        <v>395</v>
      </c>
      <c r="E27" s="11" t="s">
        <v>395</v>
      </c>
      <c r="F27" s="11" t="s">
        <v>395</v>
      </c>
      <c r="G27" s="11">
        <v>4257349.4188</v>
      </c>
      <c r="H27" s="11" t="str">
        <f t="shared" si="1"/>
        <v>--</v>
      </c>
      <c r="I27" s="11">
        <v>4257349.4188</v>
      </c>
      <c r="J27" s="11" t="s">
        <v>395</v>
      </c>
    </row>
    <row r="28" spans="1:10" ht="12" customHeight="1">
      <c r="A28" s="2" t="str">
        <f>"Apr "&amp;RIGHT(A6,4)+1</f>
        <v>Apr 2012</v>
      </c>
      <c r="B28" s="11">
        <v>12572081.9462</v>
      </c>
      <c r="C28" s="11">
        <v>4177867.9504</v>
      </c>
      <c r="D28" s="11" t="s">
        <v>395</v>
      </c>
      <c r="E28" s="11" t="s">
        <v>395</v>
      </c>
      <c r="F28" s="11" t="s">
        <v>395</v>
      </c>
      <c r="G28" s="11">
        <v>4177867.9504</v>
      </c>
      <c r="H28" s="11" t="str">
        <f t="shared" si="1"/>
        <v>--</v>
      </c>
      <c r="I28" s="11">
        <v>4177867.9504</v>
      </c>
      <c r="J28" s="11" t="s">
        <v>395</v>
      </c>
    </row>
    <row r="29" spans="1:10" ht="12" customHeight="1">
      <c r="A29" s="2" t="str">
        <f>"May "&amp;RIGHT(A6,4)+1</f>
        <v>May 2012</v>
      </c>
      <c r="B29" s="11">
        <v>12611914.0582</v>
      </c>
      <c r="C29" s="11">
        <v>4266697.5639</v>
      </c>
      <c r="D29" s="11" t="s">
        <v>395</v>
      </c>
      <c r="E29" s="11" t="s">
        <v>395</v>
      </c>
      <c r="F29" s="11" t="s">
        <v>395</v>
      </c>
      <c r="G29" s="11">
        <v>4266697.5639</v>
      </c>
      <c r="H29" s="11" t="str">
        <f t="shared" si="1"/>
        <v>--</v>
      </c>
      <c r="I29" s="11">
        <v>4266697.5639</v>
      </c>
      <c r="J29" s="11" t="s">
        <v>395</v>
      </c>
    </row>
    <row r="30" spans="1:10" ht="12" customHeight="1">
      <c r="A30" s="2" t="str">
        <f>"Jun "&amp;RIGHT(A6,4)+1</f>
        <v>Jun 2012</v>
      </c>
      <c r="B30" s="11">
        <v>10335161.6567</v>
      </c>
      <c r="C30" s="11">
        <v>4259461.0979</v>
      </c>
      <c r="D30" s="11" t="s">
        <v>395</v>
      </c>
      <c r="E30" s="11" t="s">
        <v>395</v>
      </c>
      <c r="F30" s="11" t="s">
        <v>395</v>
      </c>
      <c r="G30" s="11">
        <v>4259461.0979</v>
      </c>
      <c r="H30" s="11" t="str">
        <f t="shared" si="1"/>
        <v>--</v>
      </c>
      <c r="I30" s="11">
        <v>4259461.0979</v>
      </c>
      <c r="J30" s="11" t="s">
        <v>395</v>
      </c>
    </row>
    <row r="31" spans="1:10" ht="12" customHeight="1">
      <c r="A31" s="2" t="str">
        <f>"Jul "&amp;RIGHT(A6,4)+1</f>
        <v>Jul 2012</v>
      </c>
      <c r="B31" s="11">
        <v>10088710.0367</v>
      </c>
      <c r="C31" s="11">
        <v>4419803.5675</v>
      </c>
      <c r="D31" s="11">
        <v>128623.68</v>
      </c>
      <c r="E31" s="11">
        <v>0</v>
      </c>
      <c r="F31" s="11">
        <v>128623.68</v>
      </c>
      <c r="G31" s="11">
        <v>4548427.2475</v>
      </c>
      <c r="H31" s="11">
        <f t="shared" si="1"/>
        <v>0</v>
      </c>
      <c r="I31" s="11">
        <v>4548427.2475</v>
      </c>
      <c r="J31" s="11" t="s">
        <v>395</v>
      </c>
    </row>
    <row r="32" spans="1:10" ht="12" customHeight="1">
      <c r="A32" s="2" t="str">
        <f>"Aug "&amp;RIGHT(A6,4)+1</f>
        <v>Aug 2012</v>
      </c>
      <c r="B32" s="11">
        <v>9825408.7714</v>
      </c>
      <c r="C32" s="11">
        <v>4682801.6745</v>
      </c>
      <c r="D32" s="11">
        <v>1344350.52</v>
      </c>
      <c r="E32" s="11">
        <v>0</v>
      </c>
      <c r="F32" s="11">
        <v>1344350.52</v>
      </c>
      <c r="G32" s="11">
        <v>6027152.1945</v>
      </c>
      <c r="H32" s="11">
        <f t="shared" si="1"/>
        <v>0</v>
      </c>
      <c r="I32" s="11">
        <v>6027152.1945</v>
      </c>
      <c r="J32" s="11" t="s">
        <v>395</v>
      </c>
    </row>
    <row r="33" spans="1:10" ht="12" customHeight="1">
      <c r="A33" s="2" t="str">
        <f>"Sep "&amp;RIGHT(A6,4)+1</f>
        <v>Sep 2012</v>
      </c>
      <c r="B33" s="11" t="s">
        <v>395</v>
      </c>
      <c r="C33" s="11" t="s">
        <v>395</v>
      </c>
      <c r="D33" s="11" t="s">
        <v>395</v>
      </c>
      <c r="E33" s="11" t="s">
        <v>395</v>
      </c>
      <c r="F33" s="11" t="s">
        <v>395</v>
      </c>
      <c r="G33" s="11" t="s">
        <v>395</v>
      </c>
      <c r="H33" s="11" t="str">
        <f t="shared" si="1"/>
        <v>--</v>
      </c>
      <c r="I33" s="11" t="s">
        <v>395</v>
      </c>
      <c r="J33" s="11" t="s">
        <v>395</v>
      </c>
    </row>
    <row r="34" spans="1:10" ht="12" customHeight="1">
      <c r="A34" s="12" t="s">
        <v>57</v>
      </c>
      <c r="B34" s="13">
        <v>127979314.9841</v>
      </c>
      <c r="C34" s="13">
        <v>47906022.3226</v>
      </c>
      <c r="D34" s="13">
        <v>2282791.8</v>
      </c>
      <c r="E34" s="13">
        <v>0</v>
      </c>
      <c r="F34" s="13">
        <v>2282791.8</v>
      </c>
      <c r="G34" s="13">
        <v>50188814.1226</v>
      </c>
      <c r="H34" s="13">
        <f t="shared" si="1"/>
        <v>0</v>
      </c>
      <c r="I34" s="13">
        <v>50188814.1226</v>
      </c>
      <c r="J34" s="13" t="s">
        <v>395</v>
      </c>
    </row>
    <row r="35" spans="1:10" ht="12" customHeight="1">
      <c r="A35" s="14" t="str">
        <f>"Total "&amp;MID(A20,7,LEN(A20)-13)&amp;" Months"</f>
        <v>Total 11 Months</v>
      </c>
      <c r="B35" s="15">
        <v>127979314.9841</v>
      </c>
      <c r="C35" s="15">
        <v>47906022.3226</v>
      </c>
      <c r="D35" s="15">
        <v>2282791.8</v>
      </c>
      <c r="E35" s="15">
        <v>0</v>
      </c>
      <c r="F35" s="15">
        <v>2282791.8</v>
      </c>
      <c r="G35" s="15">
        <v>50188814.1226</v>
      </c>
      <c r="H35" s="15">
        <f t="shared" si="1"/>
        <v>0</v>
      </c>
      <c r="I35" s="15">
        <v>50188814.1226</v>
      </c>
      <c r="J35" s="15" t="s">
        <v>395</v>
      </c>
    </row>
    <row r="36" spans="1:10" ht="12" customHeight="1">
      <c r="A36" s="33"/>
      <c r="B36" s="33"/>
      <c r="C36" s="33"/>
      <c r="D36" s="33"/>
      <c r="E36" s="33"/>
      <c r="F36" s="33"/>
      <c r="G36" s="33"/>
      <c r="H36" s="33"/>
      <c r="I36" s="33"/>
      <c r="J36" s="33"/>
    </row>
    <row r="37" spans="1:10" ht="69.75" customHeight="1">
      <c r="A37" s="53" t="s">
        <v>380</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D3:F3"/>
    <mergeCell ref="G3:I3"/>
    <mergeCell ref="J3:J4"/>
    <mergeCell ref="B5:J5"/>
    <mergeCell ref="A36:J36"/>
    <mergeCell ref="A37:J37"/>
    <mergeCell ref="A1:I1"/>
    <mergeCell ref="A2:I2"/>
    <mergeCell ref="A3:A4"/>
    <mergeCell ref="B3:B4"/>
    <mergeCell ref="C3:C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1" width="12.140625" style="0" customWidth="1"/>
    <col min="2" max="9" width="11.421875" style="0" customWidth="1"/>
  </cols>
  <sheetData>
    <row r="1" spans="1:9" ht="12" customHeight="1">
      <c r="A1" s="42" t="s">
        <v>393</v>
      </c>
      <c r="B1" s="42"/>
      <c r="C1" s="42"/>
      <c r="D1" s="42"/>
      <c r="E1" s="42"/>
      <c r="F1" s="42"/>
      <c r="G1" s="42"/>
      <c r="H1" s="42"/>
      <c r="I1" s="63">
        <v>41222</v>
      </c>
    </row>
    <row r="2" spans="1:9" ht="12" customHeight="1">
      <c r="A2" s="44" t="s">
        <v>175</v>
      </c>
      <c r="B2" s="44"/>
      <c r="C2" s="44"/>
      <c r="D2" s="44"/>
      <c r="E2" s="44"/>
      <c r="F2" s="44"/>
      <c r="G2" s="44"/>
      <c r="H2" s="44"/>
      <c r="I2" s="1"/>
    </row>
    <row r="3" spans="1:9" ht="24" customHeight="1">
      <c r="A3" s="46" t="s">
        <v>52</v>
      </c>
      <c r="B3" s="38" t="s">
        <v>263</v>
      </c>
      <c r="C3" s="48" t="s">
        <v>176</v>
      </c>
      <c r="D3" s="54"/>
      <c r="E3" s="49"/>
      <c r="F3" s="48" t="s">
        <v>262</v>
      </c>
      <c r="G3" s="54"/>
      <c r="H3" s="49"/>
      <c r="I3" s="40" t="s">
        <v>264</v>
      </c>
    </row>
    <row r="4" spans="1:9" ht="24" customHeight="1">
      <c r="A4" s="47"/>
      <c r="B4" s="39"/>
      <c r="C4" s="10" t="s">
        <v>163</v>
      </c>
      <c r="D4" s="10" t="s">
        <v>171</v>
      </c>
      <c r="E4" s="10" t="s">
        <v>57</v>
      </c>
      <c r="F4" s="10" t="s">
        <v>149</v>
      </c>
      <c r="G4" s="10" t="s">
        <v>177</v>
      </c>
      <c r="H4" s="10" t="s">
        <v>57</v>
      </c>
      <c r="I4" s="41"/>
    </row>
    <row r="5" spans="1:9" ht="12" customHeight="1">
      <c r="A5" s="1"/>
      <c r="B5" s="33" t="str">
        <f>REPT("-",88)&amp;" Dollars "&amp;REPT("-",148)</f>
        <v>---------------------------------------------------------------------------------------- Dollars ----------------------------------------------------------------------------------------------------------------------------------------------------</v>
      </c>
      <c r="C5" s="33"/>
      <c r="D5" s="33"/>
      <c r="E5" s="33"/>
      <c r="F5" s="33"/>
      <c r="G5" s="33"/>
      <c r="H5" s="33"/>
      <c r="I5" s="33"/>
    </row>
    <row r="6" ht="12" customHeight="1">
      <c r="A6" s="3" t="s">
        <v>394</v>
      </c>
    </row>
    <row r="7" spans="1:9" ht="12" customHeight="1">
      <c r="A7" s="2" t="str">
        <f>"Oct "&amp;RIGHT(A6,4)-1</f>
        <v>Oct 2010</v>
      </c>
      <c r="B7" s="11">
        <v>0</v>
      </c>
      <c r="C7" s="11">
        <v>138611142.0433</v>
      </c>
      <c r="D7" s="11">
        <v>1288499.6025</v>
      </c>
      <c r="E7" s="11">
        <v>139899641.6458</v>
      </c>
      <c r="F7" s="11">
        <v>0</v>
      </c>
      <c r="G7" s="11">
        <v>0</v>
      </c>
      <c r="H7" s="11">
        <v>0</v>
      </c>
      <c r="I7" s="11">
        <v>139899641.6458</v>
      </c>
    </row>
    <row r="8" spans="1:9" ht="12" customHeight="1">
      <c r="A8" s="2" t="str">
        <f>"Nov "&amp;RIGHT(A6,4)-1</f>
        <v>Nov 2010</v>
      </c>
      <c r="B8" s="11">
        <v>0</v>
      </c>
      <c r="C8" s="11">
        <v>131204401.9623</v>
      </c>
      <c r="D8" s="11">
        <v>1269096.66</v>
      </c>
      <c r="E8" s="11">
        <v>132473498.6223</v>
      </c>
      <c r="F8" s="11">
        <v>0</v>
      </c>
      <c r="G8" s="11">
        <v>0</v>
      </c>
      <c r="H8" s="11">
        <v>0</v>
      </c>
      <c r="I8" s="11">
        <v>132473498.6223</v>
      </c>
    </row>
    <row r="9" spans="1:9" ht="12" customHeight="1">
      <c r="A9" s="2" t="str">
        <f>"Dec "&amp;RIGHT(A6,4)-1</f>
        <v>Dec 2010</v>
      </c>
      <c r="B9" s="11">
        <v>0</v>
      </c>
      <c r="C9" s="11">
        <v>71938210.1405</v>
      </c>
      <c r="D9" s="11">
        <v>19845775.0325</v>
      </c>
      <c r="E9" s="11">
        <v>91783985.173</v>
      </c>
      <c r="F9" s="11">
        <v>0</v>
      </c>
      <c r="G9" s="11">
        <v>0</v>
      </c>
      <c r="H9" s="11">
        <v>0</v>
      </c>
      <c r="I9" s="11">
        <v>91783985.173</v>
      </c>
    </row>
    <row r="10" spans="1:9" ht="12" customHeight="1">
      <c r="A10" s="2" t="str">
        <f>"Jan "&amp;RIGHT(A6,4)</f>
        <v>Jan 2011</v>
      </c>
      <c r="B10" s="11">
        <v>0</v>
      </c>
      <c r="C10" s="11">
        <v>88595444.3915</v>
      </c>
      <c r="D10" s="11">
        <v>1137787.155</v>
      </c>
      <c r="E10" s="11">
        <v>89733231.5465</v>
      </c>
      <c r="F10" s="11">
        <v>0</v>
      </c>
      <c r="G10" s="11">
        <v>0</v>
      </c>
      <c r="H10" s="11">
        <v>0</v>
      </c>
      <c r="I10" s="11">
        <v>89733231.5465</v>
      </c>
    </row>
    <row r="11" spans="1:9" ht="12" customHeight="1">
      <c r="A11" s="2" t="str">
        <f>"Feb "&amp;RIGHT(A6,4)</f>
        <v>Feb 2011</v>
      </c>
      <c r="B11" s="11">
        <v>0</v>
      </c>
      <c r="C11" s="11">
        <v>92121939.5042</v>
      </c>
      <c r="D11" s="11">
        <v>1015199.5275</v>
      </c>
      <c r="E11" s="11">
        <v>93137139.0317</v>
      </c>
      <c r="F11" s="11">
        <v>0</v>
      </c>
      <c r="G11" s="11">
        <v>0</v>
      </c>
      <c r="H11" s="11">
        <v>0</v>
      </c>
      <c r="I11" s="11">
        <v>93137139.0317</v>
      </c>
    </row>
    <row r="12" spans="1:9" ht="12" customHeight="1">
      <c r="A12" s="2" t="str">
        <f>"Mar "&amp;RIGHT(A6,4)</f>
        <v>Mar 2011</v>
      </c>
      <c r="B12" s="11">
        <v>0</v>
      </c>
      <c r="C12" s="11">
        <v>114592893.8899</v>
      </c>
      <c r="D12" s="11">
        <v>31450189.8875</v>
      </c>
      <c r="E12" s="11">
        <v>146043083.7774</v>
      </c>
      <c r="F12" s="11">
        <v>0</v>
      </c>
      <c r="G12" s="11">
        <v>0</v>
      </c>
      <c r="H12" s="11">
        <v>0</v>
      </c>
      <c r="I12" s="11">
        <v>146043083.7774</v>
      </c>
    </row>
    <row r="13" spans="1:9" ht="12" customHeight="1">
      <c r="A13" s="2" t="str">
        <f>"Apr "&amp;RIGHT(A6,4)</f>
        <v>Apr 2011</v>
      </c>
      <c r="B13" s="11">
        <v>0</v>
      </c>
      <c r="C13" s="11">
        <v>72467154.2628</v>
      </c>
      <c r="D13" s="11">
        <v>1332098.46</v>
      </c>
      <c r="E13" s="11">
        <v>73799252.7228</v>
      </c>
      <c r="F13" s="11">
        <v>0</v>
      </c>
      <c r="G13" s="11">
        <v>0</v>
      </c>
      <c r="H13" s="11">
        <v>0</v>
      </c>
      <c r="I13" s="11">
        <v>73799252.7228</v>
      </c>
    </row>
    <row r="14" spans="1:9" ht="12" customHeight="1">
      <c r="A14" s="2" t="str">
        <f>"May "&amp;RIGHT(A6,4)</f>
        <v>May 2011</v>
      </c>
      <c r="B14" s="11">
        <v>0</v>
      </c>
      <c r="C14" s="11">
        <v>39089584.8711</v>
      </c>
      <c r="D14" s="11">
        <v>1085980.9725</v>
      </c>
      <c r="E14" s="11">
        <v>40175565.8436</v>
      </c>
      <c r="F14" s="11">
        <v>0</v>
      </c>
      <c r="G14" s="11">
        <v>0</v>
      </c>
      <c r="H14" s="11">
        <v>0</v>
      </c>
      <c r="I14" s="11">
        <v>40175565.8436</v>
      </c>
    </row>
    <row r="15" spans="1:9" ht="12" customHeight="1">
      <c r="A15" s="2" t="str">
        <f>"Jun "&amp;RIGHT(A6,4)</f>
        <v>Jun 2011</v>
      </c>
      <c r="B15" s="11">
        <v>0</v>
      </c>
      <c r="C15" s="11">
        <v>36682298.6681</v>
      </c>
      <c r="D15" s="11">
        <v>24117020.4325</v>
      </c>
      <c r="E15" s="11">
        <v>60799319.1006</v>
      </c>
      <c r="F15" s="11">
        <v>0</v>
      </c>
      <c r="G15" s="11">
        <v>0</v>
      </c>
      <c r="H15" s="11">
        <v>0</v>
      </c>
      <c r="I15" s="11">
        <v>60799319.1006</v>
      </c>
    </row>
    <row r="16" spans="1:9" ht="12" customHeight="1">
      <c r="A16" s="2" t="str">
        <f>"Jul "&amp;RIGHT(A6,4)</f>
        <v>Jul 2011</v>
      </c>
      <c r="B16" s="11">
        <v>0</v>
      </c>
      <c r="C16" s="11">
        <v>95032454.8067</v>
      </c>
      <c r="D16" s="11">
        <v>6727.955</v>
      </c>
      <c r="E16" s="11">
        <v>95039182.7617</v>
      </c>
      <c r="F16" s="11">
        <v>0</v>
      </c>
      <c r="G16" s="11">
        <v>0</v>
      </c>
      <c r="H16" s="11">
        <v>0</v>
      </c>
      <c r="I16" s="11">
        <v>95039182.7617</v>
      </c>
    </row>
    <row r="17" spans="1:9" ht="12" customHeight="1">
      <c r="A17" s="2" t="str">
        <f>"Aug "&amp;RIGHT(A6,4)</f>
        <v>Aug 2011</v>
      </c>
      <c r="B17" s="11">
        <v>0</v>
      </c>
      <c r="C17" s="11">
        <v>127754229.3729</v>
      </c>
      <c r="D17" s="11">
        <v>769486.6575</v>
      </c>
      <c r="E17" s="11">
        <v>128523716.0304</v>
      </c>
      <c r="F17" s="11">
        <v>0</v>
      </c>
      <c r="G17" s="11">
        <v>0</v>
      </c>
      <c r="H17" s="11">
        <v>0</v>
      </c>
      <c r="I17" s="11">
        <v>128523716.0304</v>
      </c>
    </row>
    <row r="18" spans="1:9" ht="12" customHeight="1">
      <c r="A18" s="2" t="str">
        <f>"Sep "&amp;RIGHT(A6,4)</f>
        <v>Sep 2011</v>
      </c>
      <c r="B18" s="11">
        <v>0</v>
      </c>
      <c r="C18" s="11">
        <v>202510068.9587</v>
      </c>
      <c r="D18" s="11">
        <v>28147736.4875</v>
      </c>
      <c r="E18" s="11">
        <v>230657805.4462</v>
      </c>
      <c r="F18" s="11">
        <v>0</v>
      </c>
      <c r="G18" s="11">
        <v>0</v>
      </c>
      <c r="H18" s="11">
        <v>0</v>
      </c>
      <c r="I18" s="11">
        <v>230657805.4462</v>
      </c>
    </row>
    <row r="19" spans="1:9" ht="12" customHeight="1">
      <c r="A19" s="12" t="s">
        <v>57</v>
      </c>
      <c r="B19" s="13">
        <v>0</v>
      </c>
      <c r="C19" s="13">
        <v>1210599822.872</v>
      </c>
      <c r="D19" s="13">
        <v>111465598.83</v>
      </c>
      <c r="E19" s="13">
        <v>1322065421.702</v>
      </c>
      <c r="F19" s="13">
        <v>0</v>
      </c>
      <c r="G19" s="13">
        <v>0</v>
      </c>
      <c r="H19" s="13">
        <v>0</v>
      </c>
      <c r="I19" s="13">
        <v>1322065421.702</v>
      </c>
    </row>
    <row r="20" spans="1:9" ht="12" customHeight="1">
      <c r="A20" s="14" t="s">
        <v>396</v>
      </c>
      <c r="B20" s="15">
        <v>0</v>
      </c>
      <c r="C20" s="15">
        <v>1008089753.9133</v>
      </c>
      <c r="D20" s="15">
        <v>83317862.3425</v>
      </c>
      <c r="E20" s="15">
        <v>1091407616.2558</v>
      </c>
      <c r="F20" s="15">
        <v>0</v>
      </c>
      <c r="G20" s="15">
        <v>0</v>
      </c>
      <c r="H20" s="15">
        <v>0</v>
      </c>
      <c r="I20" s="15">
        <v>1091407616.2558</v>
      </c>
    </row>
    <row r="21" ht="12" customHeight="1">
      <c r="A21" s="3" t="str">
        <f>"FY "&amp;RIGHT(A6,4)+1</f>
        <v>FY 2012</v>
      </c>
    </row>
    <row r="22" spans="1:9" ht="12" customHeight="1">
      <c r="A22" s="2" t="str">
        <f>"Oct "&amp;RIGHT(A6,4)</f>
        <v>Oct 2011</v>
      </c>
      <c r="B22" s="11" t="s">
        <v>395</v>
      </c>
      <c r="C22" s="11">
        <v>183153539.4993</v>
      </c>
      <c r="D22" s="11">
        <v>1410725.8725</v>
      </c>
      <c r="E22" s="11">
        <v>184564265.3718</v>
      </c>
      <c r="F22" s="11" t="s">
        <v>395</v>
      </c>
      <c r="G22" s="11" t="s">
        <v>395</v>
      </c>
      <c r="H22" s="11" t="s">
        <v>395</v>
      </c>
      <c r="I22" s="11">
        <v>184564265.3718</v>
      </c>
    </row>
    <row r="23" spans="1:9" ht="12" customHeight="1">
      <c r="A23" s="2" t="str">
        <f>"Nov "&amp;RIGHT(A6,4)</f>
        <v>Nov 2011</v>
      </c>
      <c r="B23" s="11" t="s">
        <v>395</v>
      </c>
      <c r="C23" s="11">
        <v>133332392.2278</v>
      </c>
      <c r="D23" s="11">
        <v>1411431.865</v>
      </c>
      <c r="E23" s="11">
        <v>134743824.0928</v>
      </c>
      <c r="F23" s="11" t="s">
        <v>395</v>
      </c>
      <c r="G23" s="11" t="s">
        <v>395</v>
      </c>
      <c r="H23" s="11" t="s">
        <v>395</v>
      </c>
      <c r="I23" s="11">
        <v>134743824.0928</v>
      </c>
    </row>
    <row r="24" spans="1:9" ht="12" customHeight="1">
      <c r="A24" s="2" t="str">
        <f>"Dec "&amp;RIGHT(A6,4)</f>
        <v>Dec 2011</v>
      </c>
      <c r="B24" s="11" t="s">
        <v>395</v>
      </c>
      <c r="C24" s="11">
        <v>158718062.0242</v>
      </c>
      <c r="D24" s="11">
        <v>20688825.4375</v>
      </c>
      <c r="E24" s="11">
        <v>179406887.4617</v>
      </c>
      <c r="F24" s="11" t="s">
        <v>395</v>
      </c>
      <c r="G24" s="11" t="s">
        <v>395</v>
      </c>
      <c r="H24" s="11" t="s">
        <v>395</v>
      </c>
      <c r="I24" s="11">
        <v>179406887.4617</v>
      </c>
    </row>
    <row r="25" spans="1:9" ht="12" customHeight="1">
      <c r="A25" s="2" t="str">
        <f>"Jan "&amp;RIGHT(A6,4)+1</f>
        <v>Jan 2012</v>
      </c>
      <c r="B25" s="11" t="s">
        <v>395</v>
      </c>
      <c r="C25" s="11">
        <v>145602681.6825</v>
      </c>
      <c r="D25" s="11">
        <v>1442340.8975</v>
      </c>
      <c r="E25" s="11">
        <v>147045022.58</v>
      </c>
      <c r="F25" s="11" t="s">
        <v>395</v>
      </c>
      <c r="G25" s="11" t="s">
        <v>395</v>
      </c>
      <c r="H25" s="11" t="s">
        <v>395</v>
      </c>
      <c r="I25" s="11">
        <v>147045022.58</v>
      </c>
    </row>
    <row r="26" spans="1:9" ht="12" customHeight="1">
      <c r="A26" s="2" t="str">
        <f>"Feb "&amp;RIGHT(A6,4)+1</f>
        <v>Feb 2012</v>
      </c>
      <c r="B26" s="11" t="s">
        <v>395</v>
      </c>
      <c r="C26" s="11">
        <v>108022405.528</v>
      </c>
      <c r="D26" s="11">
        <v>1415340.3</v>
      </c>
      <c r="E26" s="11">
        <v>109437745.828</v>
      </c>
      <c r="F26" s="11" t="s">
        <v>395</v>
      </c>
      <c r="G26" s="11" t="s">
        <v>395</v>
      </c>
      <c r="H26" s="11" t="s">
        <v>395</v>
      </c>
      <c r="I26" s="11">
        <v>109437745.828</v>
      </c>
    </row>
    <row r="27" spans="1:9" ht="12" customHeight="1">
      <c r="A27" s="2" t="str">
        <f>"Mar "&amp;RIGHT(A6,4)+1</f>
        <v>Mar 2012</v>
      </c>
      <c r="B27" s="11" t="s">
        <v>395</v>
      </c>
      <c r="C27" s="11">
        <v>85201385.2915</v>
      </c>
      <c r="D27" s="11">
        <v>30394549.445</v>
      </c>
      <c r="E27" s="11">
        <v>115595934.7365</v>
      </c>
      <c r="F27" s="11" t="s">
        <v>395</v>
      </c>
      <c r="G27" s="11" t="s">
        <v>395</v>
      </c>
      <c r="H27" s="11" t="s">
        <v>395</v>
      </c>
      <c r="I27" s="11">
        <v>115595934.7365</v>
      </c>
    </row>
    <row r="28" spans="1:9" ht="12" customHeight="1">
      <c r="A28" s="2" t="str">
        <f>"Apr "&amp;RIGHT(A6,4)+1</f>
        <v>Apr 2012</v>
      </c>
      <c r="B28" s="11" t="s">
        <v>395</v>
      </c>
      <c r="C28" s="11">
        <v>58927598.5066</v>
      </c>
      <c r="D28" s="11">
        <v>1436220.3675</v>
      </c>
      <c r="E28" s="11">
        <v>60363818.8741</v>
      </c>
      <c r="F28" s="11" t="s">
        <v>395</v>
      </c>
      <c r="G28" s="11" t="s">
        <v>395</v>
      </c>
      <c r="H28" s="11" t="s">
        <v>395</v>
      </c>
      <c r="I28" s="11">
        <v>60363818.8741</v>
      </c>
    </row>
    <row r="29" spans="1:9" ht="12" customHeight="1">
      <c r="A29" s="2" t="str">
        <f>"May "&amp;RIGHT(A6,4)+1</f>
        <v>May 2012</v>
      </c>
      <c r="B29" s="11" t="s">
        <v>395</v>
      </c>
      <c r="C29" s="11">
        <v>37496190.5121</v>
      </c>
      <c r="D29" s="11">
        <v>1090888.575</v>
      </c>
      <c r="E29" s="11">
        <v>38587079.0871</v>
      </c>
      <c r="F29" s="11" t="s">
        <v>395</v>
      </c>
      <c r="G29" s="11" t="s">
        <v>395</v>
      </c>
      <c r="H29" s="11" t="s">
        <v>395</v>
      </c>
      <c r="I29" s="11">
        <v>38587079.0871</v>
      </c>
    </row>
    <row r="30" spans="1:9" ht="12" customHeight="1">
      <c r="A30" s="2" t="str">
        <f>"Jun "&amp;RIGHT(A6,4)+1</f>
        <v>Jun 2012</v>
      </c>
      <c r="B30" s="11" t="s">
        <v>395</v>
      </c>
      <c r="C30" s="11">
        <v>28772413.0446</v>
      </c>
      <c r="D30" s="11">
        <v>28885339.25</v>
      </c>
      <c r="E30" s="11">
        <v>57657752.2946</v>
      </c>
      <c r="F30" s="11" t="s">
        <v>395</v>
      </c>
      <c r="G30" s="11" t="s">
        <v>395</v>
      </c>
      <c r="H30" s="11" t="s">
        <v>395</v>
      </c>
      <c r="I30" s="11">
        <v>57657752.2946</v>
      </c>
    </row>
    <row r="31" spans="1:9" ht="12" customHeight="1">
      <c r="A31" s="2" t="str">
        <f>"Jul "&amp;RIGHT(A6,4)+1</f>
        <v>Jul 2012</v>
      </c>
      <c r="B31" s="11" t="s">
        <v>395</v>
      </c>
      <c r="C31" s="11">
        <v>82698504.8242</v>
      </c>
      <c r="D31" s="11">
        <v>6617.975</v>
      </c>
      <c r="E31" s="11">
        <v>82705122.7992</v>
      </c>
      <c r="F31" s="11" t="s">
        <v>395</v>
      </c>
      <c r="G31" s="11" t="s">
        <v>395</v>
      </c>
      <c r="H31" s="11" t="s">
        <v>395</v>
      </c>
      <c r="I31" s="11">
        <v>82705122.7992</v>
      </c>
    </row>
    <row r="32" spans="1:9" ht="12" customHeight="1">
      <c r="A32" s="2" t="str">
        <f>"Aug "&amp;RIGHT(A6,4)+1</f>
        <v>Aug 2012</v>
      </c>
      <c r="B32" s="11" t="s">
        <v>395</v>
      </c>
      <c r="C32" s="11">
        <v>162216977.9859</v>
      </c>
      <c r="D32" s="11">
        <v>782600</v>
      </c>
      <c r="E32" s="11">
        <v>162999577.9859</v>
      </c>
      <c r="F32" s="11" t="s">
        <v>395</v>
      </c>
      <c r="G32" s="11" t="s">
        <v>395</v>
      </c>
      <c r="H32" s="11" t="s">
        <v>395</v>
      </c>
      <c r="I32" s="11">
        <v>162999577.9859</v>
      </c>
    </row>
    <row r="33" spans="1:9" ht="12" customHeight="1">
      <c r="A33" s="2" t="str">
        <f>"Sep "&amp;RIGHT(A6,4)+1</f>
        <v>Sep 2012</v>
      </c>
      <c r="B33" s="11" t="s">
        <v>395</v>
      </c>
      <c r="C33" s="11" t="s">
        <v>395</v>
      </c>
      <c r="D33" s="11" t="s">
        <v>395</v>
      </c>
      <c r="E33" s="11" t="s">
        <v>395</v>
      </c>
      <c r="F33" s="11" t="s">
        <v>395</v>
      </c>
      <c r="G33" s="11" t="s">
        <v>395</v>
      </c>
      <c r="H33" s="11" t="s">
        <v>395</v>
      </c>
      <c r="I33" s="11" t="s">
        <v>395</v>
      </c>
    </row>
    <row r="34" spans="1:9" ht="12" customHeight="1">
      <c r="A34" s="12" t="s">
        <v>57</v>
      </c>
      <c r="B34" s="13" t="s">
        <v>395</v>
      </c>
      <c r="C34" s="13">
        <v>1184142151.1267</v>
      </c>
      <c r="D34" s="13">
        <v>88964879.985</v>
      </c>
      <c r="E34" s="13">
        <v>1273107031.1117</v>
      </c>
      <c r="F34" s="13" t="s">
        <v>395</v>
      </c>
      <c r="G34" s="13" t="s">
        <v>395</v>
      </c>
      <c r="H34" s="13" t="s">
        <v>395</v>
      </c>
      <c r="I34" s="13">
        <v>1273107031.1117</v>
      </c>
    </row>
    <row r="35" spans="1:9" ht="12" customHeight="1">
      <c r="A35" s="14" t="str">
        <f>"Total "&amp;MID(A20,7,LEN(A20)-13)&amp;" Months"</f>
        <v>Total 11 Months</v>
      </c>
      <c r="B35" s="15" t="s">
        <v>395</v>
      </c>
      <c r="C35" s="15">
        <v>1184142151.1267</v>
      </c>
      <c r="D35" s="15">
        <v>88964879.985</v>
      </c>
      <c r="E35" s="15">
        <v>1273107031.1117</v>
      </c>
      <c r="F35" s="15" t="s">
        <v>395</v>
      </c>
      <c r="G35" s="15" t="s">
        <v>395</v>
      </c>
      <c r="H35" s="15" t="s">
        <v>395</v>
      </c>
      <c r="I35" s="15">
        <v>1273107031.1117</v>
      </c>
    </row>
    <row r="36" spans="1:9" ht="12" customHeight="1">
      <c r="A36" s="33"/>
      <c r="B36" s="33"/>
      <c r="C36" s="33"/>
      <c r="D36" s="33"/>
      <c r="E36" s="33"/>
      <c r="F36" s="33"/>
      <c r="G36" s="33"/>
      <c r="H36" s="33"/>
      <c r="I36" s="33"/>
    </row>
    <row r="37" spans="1:9" ht="69.75" customHeight="1">
      <c r="A37" s="53" t="s">
        <v>381</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I3:I4"/>
    <mergeCell ref="B5:I5"/>
    <mergeCell ref="A36:I36"/>
    <mergeCell ref="A37:I37"/>
    <mergeCell ref="A1:H1"/>
    <mergeCell ref="A2:H2"/>
    <mergeCell ref="A3:A4"/>
    <mergeCell ref="B3:B4"/>
    <mergeCell ref="C3:E3"/>
    <mergeCell ref="F3:H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5.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1" width="12.140625" style="0" customWidth="1"/>
    <col min="2" max="6" width="11.421875" style="0" customWidth="1"/>
    <col min="7" max="7" width="12.28125" style="0" customWidth="1"/>
    <col min="8" max="8" width="12.140625" style="0" customWidth="1"/>
  </cols>
  <sheetData>
    <row r="1" spans="1:8" ht="12" customHeight="1">
      <c r="A1" s="42" t="s">
        <v>393</v>
      </c>
      <c r="B1" s="42"/>
      <c r="C1" s="42"/>
      <c r="D1" s="42"/>
      <c r="E1" s="42"/>
      <c r="F1" s="42"/>
      <c r="G1" s="42"/>
      <c r="H1" s="63">
        <v>41222</v>
      </c>
    </row>
    <row r="2" spans="1:8" ht="12" customHeight="1">
      <c r="A2" s="44" t="s">
        <v>178</v>
      </c>
      <c r="B2" s="44"/>
      <c r="C2" s="44"/>
      <c r="D2" s="44"/>
      <c r="E2" s="44"/>
      <c r="F2" s="44"/>
      <c r="G2" s="44"/>
      <c r="H2" s="1"/>
    </row>
    <row r="3" spans="1:8" ht="24" customHeight="1">
      <c r="A3" s="46" t="s">
        <v>52</v>
      </c>
      <c r="B3" s="48" t="s">
        <v>265</v>
      </c>
      <c r="C3" s="54"/>
      <c r="D3" s="54"/>
      <c r="E3" s="49"/>
      <c r="F3" s="38" t="s">
        <v>266</v>
      </c>
      <c r="G3" s="38" t="s">
        <v>267</v>
      </c>
      <c r="H3" s="40" t="s">
        <v>268</v>
      </c>
    </row>
    <row r="4" spans="1:8" ht="24" customHeight="1">
      <c r="A4" s="47"/>
      <c r="B4" s="10" t="s">
        <v>179</v>
      </c>
      <c r="C4" s="10" t="s">
        <v>180</v>
      </c>
      <c r="D4" s="10" t="s">
        <v>143</v>
      </c>
      <c r="E4" s="10" t="s">
        <v>57</v>
      </c>
      <c r="F4" s="39"/>
      <c r="G4" s="39"/>
      <c r="H4" s="41"/>
    </row>
    <row r="5" spans="1:8" ht="12" customHeight="1">
      <c r="A5" s="1"/>
      <c r="B5" s="33" t="str">
        <f>REPT("-",80)&amp;" Dollars "&amp;REPT("-",80)</f>
        <v>-------------------------------------------------------------------------------- Dollars --------------------------------------------------------------------------------</v>
      </c>
      <c r="C5" s="33"/>
      <c r="D5" s="33"/>
      <c r="E5" s="33"/>
      <c r="F5" s="33"/>
      <c r="G5" s="33"/>
      <c r="H5" s="33"/>
    </row>
    <row r="6" ht="12" customHeight="1">
      <c r="A6" s="3" t="s">
        <v>394</v>
      </c>
    </row>
    <row r="7" spans="1:8" ht="12" customHeight="1">
      <c r="A7" s="2" t="str">
        <f>"Oct "&amp;RIGHT(A6,4)-1</f>
        <v>Oct 2010</v>
      </c>
      <c r="B7" s="11">
        <v>2431205</v>
      </c>
      <c r="C7" s="11">
        <v>0</v>
      </c>
      <c r="D7" s="11">
        <v>0</v>
      </c>
      <c r="E7" s="11">
        <v>2431205</v>
      </c>
      <c r="F7" s="11">
        <v>0</v>
      </c>
      <c r="G7" s="11">
        <v>682887.6302</v>
      </c>
      <c r="H7" s="11">
        <v>0</v>
      </c>
    </row>
    <row r="8" spans="1:8" ht="12" customHeight="1">
      <c r="A8" s="2" t="str">
        <f>"Nov "&amp;RIGHT(A6,4)-1</f>
        <v>Nov 2010</v>
      </c>
      <c r="B8" s="11">
        <v>2979313</v>
      </c>
      <c r="C8" s="11">
        <v>0</v>
      </c>
      <c r="D8" s="11">
        <v>0</v>
      </c>
      <c r="E8" s="11">
        <v>2979313</v>
      </c>
      <c r="F8" s="11">
        <v>2746</v>
      </c>
      <c r="G8" s="11">
        <v>636695.3734</v>
      </c>
      <c r="H8" s="11">
        <v>2086913</v>
      </c>
    </row>
    <row r="9" spans="1:8" ht="12" customHeight="1">
      <c r="A9" s="2" t="str">
        <f>"Dec "&amp;RIGHT(A6,4)-1</f>
        <v>Dec 2010</v>
      </c>
      <c r="B9" s="11">
        <v>37793238</v>
      </c>
      <c r="C9" s="11">
        <v>216817</v>
      </c>
      <c r="D9" s="11">
        <v>7232</v>
      </c>
      <c r="E9" s="11">
        <v>38017287</v>
      </c>
      <c r="F9" s="11">
        <v>0</v>
      </c>
      <c r="G9" s="11">
        <v>702230.859</v>
      </c>
      <c r="H9" s="11">
        <v>1793329</v>
      </c>
    </row>
    <row r="10" spans="1:8" ht="12" customHeight="1">
      <c r="A10" s="2" t="str">
        <f>"Jan "&amp;RIGHT(A6,4)</f>
        <v>Jan 2011</v>
      </c>
      <c r="B10" s="11">
        <v>63912790</v>
      </c>
      <c r="C10" s="11">
        <v>262542</v>
      </c>
      <c r="D10" s="11">
        <v>0</v>
      </c>
      <c r="E10" s="11">
        <v>64175332</v>
      </c>
      <c r="F10" s="11">
        <v>21298</v>
      </c>
      <c r="G10" s="11">
        <v>624385.6183</v>
      </c>
      <c r="H10" s="11">
        <v>20244</v>
      </c>
    </row>
    <row r="11" spans="1:8" ht="12" customHeight="1">
      <c r="A11" s="2" t="str">
        <f>"Feb "&amp;RIGHT(A6,4)</f>
        <v>Feb 2011</v>
      </c>
      <c r="B11" s="11">
        <v>44957350</v>
      </c>
      <c r="C11" s="11">
        <v>67996</v>
      </c>
      <c r="D11" s="11">
        <v>4036</v>
      </c>
      <c r="E11" s="11">
        <v>45029382</v>
      </c>
      <c r="F11" s="11">
        <v>0</v>
      </c>
      <c r="G11" s="11">
        <v>683567.802</v>
      </c>
      <c r="H11" s="11">
        <v>0</v>
      </c>
    </row>
    <row r="12" spans="1:8" ht="12" customHeight="1">
      <c r="A12" s="2" t="str">
        <f>"Mar "&amp;RIGHT(A6,4)</f>
        <v>Mar 2011</v>
      </c>
      <c r="B12" s="11">
        <v>8775838</v>
      </c>
      <c r="C12" s="11">
        <v>2754</v>
      </c>
      <c r="D12" s="11">
        <v>2404</v>
      </c>
      <c r="E12" s="11">
        <v>8780996</v>
      </c>
      <c r="F12" s="11">
        <v>0</v>
      </c>
      <c r="G12" s="11">
        <v>590848.5919</v>
      </c>
      <c r="H12" s="11">
        <v>0</v>
      </c>
    </row>
    <row r="13" spans="1:8" ht="12" customHeight="1">
      <c r="A13" s="2" t="str">
        <f>"Apr "&amp;RIGHT(A6,4)</f>
        <v>Apr 2011</v>
      </c>
      <c r="B13" s="11">
        <v>2056766</v>
      </c>
      <c r="C13" s="11">
        <v>397</v>
      </c>
      <c r="D13" s="11">
        <v>16842</v>
      </c>
      <c r="E13" s="11">
        <v>2074005</v>
      </c>
      <c r="F13" s="11">
        <v>0</v>
      </c>
      <c r="G13" s="11">
        <v>1134641.5559</v>
      </c>
      <c r="H13" s="11">
        <v>0</v>
      </c>
    </row>
    <row r="14" spans="1:8" ht="12" customHeight="1">
      <c r="A14" s="2" t="str">
        <f>"May "&amp;RIGHT(A6,4)</f>
        <v>May 2011</v>
      </c>
      <c r="B14" s="11">
        <v>69295</v>
      </c>
      <c r="C14" s="11">
        <v>0</v>
      </c>
      <c r="D14" s="11">
        <v>0</v>
      </c>
      <c r="E14" s="11">
        <v>69295</v>
      </c>
      <c r="F14" s="11">
        <v>0</v>
      </c>
      <c r="G14" s="11">
        <v>971568.4236</v>
      </c>
      <c r="H14" s="11">
        <v>0</v>
      </c>
    </row>
    <row r="15" spans="1:8" ht="12" customHeight="1">
      <c r="A15" s="2" t="str">
        <f>"Jun "&amp;RIGHT(A6,4)</f>
        <v>Jun 2011</v>
      </c>
      <c r="B15" s="11">
        <v>635324</v>
      </c>
      <c r="C15" s="11">
        <v>0</v>
      </c>
      <c r="D15" s="11">
        <v>0</v>
      </c>
      <c r="E15" s="11">
        <v>635324</v>
      </c>
      <c r="F15" s="11">
        <v>0</v>
      </c>
      <c r="G15" s="11">
        <v>1139622.7404</v>
      </c>
      <c r="H15" s="11">
        <v>0</v>
      </c>
    </row>
    <row r="16" spans="1:8" ht="12" customHeight="1">
      <c r="A16" s="2" t="str">
        <f>"Jul "&amp;RIGHT(A6,4)</f>
        <v>Jul 2011</v>
      </c>
      <c r="B16" s="11">
        <v>0</v>
      </c>
      <c r="C16" s="11">
        <v>0</v>
      </c>
      <c r="D16" s="11" t="s">
        <v>395</v>
      </c>
      <c r="E16" s="11">
        <v>0</v>
      </c>
      <c r="F16" s="11">
        <v>0</v>
      </c>
      <c r="G16" s="11">
        <v>59649.6067</v>
      </c>
      <c r="H16" s="11">
        <v>0</v>
      </c>
    </row>
    <row r="17" spans="1:8" ht="12" customHeight="1">
      <c r="A17" s="2" t="str">
        <f>"Aug "&amp;RIGHT(A6,4)</f>
        <v>Aug 2011</v>
      </c>
      <c r="B17" s="11">
        <v>88965.04</v>
      </c>
      <c r="C17" s="11">
        <v>0</v>
      </c>
      <c r="D17" s="11" t="s">
        <v>395</v>
      </c>
      <c r="E17" s="11">
        <v>88965.04</v>
      </c>
      <c r="F17" s="11">
        <v>0</v>
      </c>
      <c r="G17" s="11">
        <v>29717.452</v>
      </c>
      <c r="H17" s="11">
        <v>0</v>
      </c>
    </row>
    <row r="18" spans="1:8" ht="12" customHeight="1">
      <c r="A18" s="2" t="str">
        <f>"Sep "&amp;RIGHT(A6,4)</f>
        <v>Sep 2011</v>
      </c>
      <c r="B18" s="11">
        <v>44482.52</v>
      </c>
      <c r="C18" s="11">
        <v>0</v>
      </c>
      <c r="D18" s="11" t="s">
        <v>395</v>
      </c>
      <c r="E18" s="11">
        <v>44482.52</v>
      </c>
      <c r="F18" s="11">
        <v>0</v>
      </c>
      <c r="G18" s="11">
        <v>2991506.3657</v>
      </c>
      <c r="H18" s="11">
        <v>0</v>
      </c>
    </row>
    <row r="19" spans="1:8" ht="12" customHeight="1">
      <c r="A19" s="12" t="s">
        <v>57</v>
      </c>
      <c r="B19" s="13">
        <v>163744566.56</v>
      </c>
      <c r="C19" s="13">
        <v>550506</v>
      </c>
      <c r="D19" s="13">
        <v>30514</v>
      </c>
      <c r="E19" s="13">
        <v>164325586.56</v>
      </c>
      <c r="F19" s="13">
        <v>24044</v>
      </c>
      <c r="G19" s="13">
        <v>10247322.0191</v>
      </c>
      <c r="H19" s="13">
        <v>3900486</v>
      </c>
    </row>
    <row r="20" spans="1:8" ht="12" customHeight="1">
      <c r="A20" s="14" t="s">
        <v>396</v>
      </c>
      <c r="B20" s="15">
        <v>163700084.04</v>
      </c>
      <c r="C20" s="15">
        <v>550506</v>
      </c>
      <c r="D20" s="15">
        <v>30514</v>
      </c>
      <c r="E20" s="15">
        <v>164281104.04</v>
      </c>
      <c r="F20" s="15">
        <v>24044</v>
      </c>
      <c r="G20" s="15">
        <v>7255815.6534</v>
      </c>
      <c r="H20" s="15">
        <v>3900486</v>
      </c>
    </row>
    <row r="21" ht="12" customHeight="1">
      <c r="A21" s="3" t="str">
        <f>"FY "&amp;RIGHT(A6,4)+1</f>
        <v>FY 2012</v>
      </c>
    </row>
    <row r="22" spans="1:8" ht="12" customHeight="1">
      <c r="A22" s="2" t="str">
        <f>"Oct "&amp;RIGHT(A6,4)</f>
        <v>Oct 2011</v>
      </c>
      <c r="B22" s="11">
        <v>44482.52</v>
      </c>
      <c r="C22" s="11" t="s">
        <v>395</v>
      </c>
      <c r="D22" s="11" t="s">
        <v>395</v>
      </c>
      <c r="E22" s="11">
        <v>44482.52</v>
      </c>
      <c r="F22" s="11">
        <v>2024281.31</v>
      </c>
      <c r="G22" s="11">
        <v>2976730.1809</v>
      </c>
      <c r="H22" s="11" t="s">
        <v>395</v>
      </c>
    </row>
    <row r="23" spans="1:8" ht="12" customHeight="1">
      <c r="A23" s="2" t="str">
        <f>"Nov "&amp;RIGHT(A6,4)</f>
        <v>Nov 2011</v>
      </c>
      <c r="B23" s="11">
        <v>4534499.99</v>
      </c>
      <c r="C23" s="11" t="s">
        <v>395</v>
      </c>
      <c r="D23" s="11" t="s">
        <v>395</v>
      </c>
      <c r="E23" s="11">
        <v>4534499.99</v>
      </c>
      <c r="F23" s="11">
        <v>1818996.09</v>
      </c>
      <c r="G23" s="11">
        <v>2829633.1592</v>
      </c>
      <c r="H23" s="11" t="s">
        <v>395</v>
      </c>
    </row>
    <row r="24" spans="1:8" ht="12" customHeight="1">
      <c r="A24" s="2" t="str">
        <f>"Dec "&amp;RIGHT(A6,4)</f>
        <v>Dec 2011</v>
      </c>
      <c r="B24" s="11">
        <v>661893.96</v>
      </c>
      <c r="C24" s="11" t="s">
        <v>395</v>
      </c>
      <c r="D24" s="11" t="s">
        <v>395</v>
      </c>
      <c r="E24" s="11">
        <v>661893.96</v>
      </c>
      <c r="F24" s="11">
        <v>329837.02</v>
      </c>
      <c r="G24" s="11">
        <v>1043059.5815</v>
      </c>
      <c r="H24" s="11" t="s">
        <v>395</v>
      </c>
    </row>
    <row r="25" spans="1:8" ht="12" customHeight="1">
      <c r="A25" s="2" t="str">
        <f>"Jan "&amp;RIGHT(A6,4)+1</f>
        <v>Jan 2012</v>
      </c>
      <c r="B25" s="11">
        <v>1814143.56</v>
      </c>
      <c r="C25" s="11" t="s">
        <v>395</v>
      </c>
      <c r="D25" s="11" t="s">
        <v>395</v>
      </c>
      <c r="E25" s="11">
        <v>1814143.56</v>
      </c>
      <c r="F25" s="11">
        <v>132575.17</v>
      </c>
      <c r="G25" s="11">
        <v>406450.5184</v>
      </c>
      <c r="H25" s="11" t="s">
        <v>395</v>
      </c>
    </row>
    <row r="26" spans="1:8" ht="12" customHeight="1">
      <c r="A26" s="2" t="str">
        <f>"Feb "&amp;RIGHT(A6,4)+1</f>
        <v>Feb 2012</v>
      </c>
      <c r="B26" s="11">
        <v>0</v>
      </c>
      <c r="C26" s="11" t="s">
        <v>395</v>
      </c>
      <c r="D26" s="11" t="s">
        <v>395</v>
      </c>
      <c r="E26" s="11">
        <v>0</v>
      </c>
      <c r="F26" s="11" t="s">
        <v>395</v>
      </c>
      <c r="G26" s="11">
        <v>390837.965</v>
      </c>
      <c r="H26" s="11" t="s">
        <v>395</v>
      </c>
    </row>
    <row r="27" spans="1:8" ht="12" customHeight="1">
      <c r="A27" s="2" t="str">
        <f>"Mar "&amp;RIGHT(A6,4)+1</f>
        <v>Mar 2012</v>
      </c>
      <c r="B27" s="11">
        <v>15630.93</v>
      </c>
      <c r="C27" s="11" t="s">
        <v>395</v>
      </c>
      <c r="D27" s="11" t="s">
        <v>395</v>
      </c>
      <c r="E27" s="11">
        <v>15630.93</v>
      </c>
      <c r="F27" s="11" t="s">
        <v>395</v>
      </c>
      <c r="G27" s="11">
        <v>349410.1056</v>
      </c>
      <c r="H27" s="11" t="s">
        <v>395</v>
      </c>
    </row>
    <row r="28" spans="1:8" ht="12" customHeight="1">
      <c r="A28" s="2" t="str">
        <f>"Apr "&amp;RIGHT(A6,4)+1</f>
        <v>Apr 2012</v>
      </c>
      <c r="B28" s="11" t="s">
        <v>395</v>
      </c>
      <c r="C28" s="11" t="s">
        <v>395</v>
      </c>
      <c r="D28" s="11" t="s">
        <v>395</v>
      </c>
      <c r="E28" s="11" t="s">
        <v>395</v>
      </c>
      <c r="F28" s="11" t="s">
        <v>395</v>
      </c>
      <c r="G28" s="11">
        <v>297162.8742</v>
      </c>
      <c r="H28" s="11" t="s">
        <v>395</v>
      </c>
    </row>
    <row r="29" spans="1:8" ht="12" customHeight="1">
      <c r="A29" s="2" t="str">
        <f>"May "&amp;RIGHT(A6,4)+1</f>
        <v>May 2012</v>
      </c>
      <c r="B29" s="11" t="s">
        <v>395</v>
      </c>
      <c r="C29" s="11" t="s">
        <v>395</v>
      </c>
      <c r="D29" s="11" t="s">
        <v>395</v>
      </c>
      <c r="E29" s="11" t="s">
        <v>395</v>
      </c>
      <c r="F29" s="11" t="s">
        <v>395</v>
      </c>
      <c r="G29" s="11">
        <v>415944.5787</v>
      </c>
      <c r="H29" s="11" t="s">
        <v>395</v>
      </c>
    </row>
    <row r="30" spans="1:8" ht="12" customHeight="1">
      <c r="A30" s="2" t="str">
        <f>"Jun "&amp;RIGHT(A6,4)+1</f>
        <v>Jun 2012</v>
      </c>
      <c r="B30" s="11" t="s">
        <v>395</v>
      </c>
      <c r="C30" s="11" t="s">
        <v>395</v>
      </c>
      <c r="D30" s="11" t="s">
        <v>395</v>
      </c>
      <c r="E30" s="11" t="s">
        <v>395</v>
      </c>
      <c r="F30" s="11" t="s">
        <v>395</v>
      </c>
      <c r="G30" s="11">
        <v>3029709.5796</v>
      </c>
      <c r="H30" s="11" t="s">
        <v>395</v>
      </c>
    </row>
    <row r="31" spans="1:8" ht="12" customHeight="1">
      <c r="A31" s="2" t="str">
        <f>"Jul "&amp;RIGHT(A6,4)+1</f>
        <v>Jul 2012</v>
      </c>
      <c r="B31" s="11" t="s">
        <v>395</v>
      </c>
      <c r="C31" s="11" t="s">
        <v>395</v>
      </c>
      <c r="D31" s="11" t="s">
        <v>395</v>
      </c>
      <c r="E31" s="11" t="s">
        <v>395</v>
      </c>
      <c r="F31" s="11" t="s">
        <v>395</v>
      </c>
      <c r="G31" s="11">
        <v>3099393.5647</v>
      </c>
      <c r="H31" s="11" t="s">
        <v>395</v>
      </c>
    </row>
    <row r="32" spans="1:8" ht="12" customHeight="1">
      <c r="A32" s="2" t="str">
        <f>"Aug "&amp;RIGHT(A6,4)+1</f>
        <v>Aug 2012</v>
      </c>
      <c r="B32" s="11" t="s">
        <v>395</v>
      </c>
      <c r="C32" s="11" t="s">
        <v>395</v>
      </c>
      <c r="D32" s="11" t="s">
        <v>395</v>
      </c>
      <c r="E32" s="11" t="s">
        <v>395</v>
      </c>
      <c r="F32" s="11" t="s">
        <v>395</v>
      </c>
      <c r="G32" s="11">
        <v>3117152.2695</v>
      </c>
      <c r="H32" s="11" t="s">
        <v>395</v>
      </c>
    </row>
    <row r="33" spans="1:8" ht="12" customHeight="1">
      <c r="A33" s="2" t="str">
        <f>"Sep "&amp;RIGHT(A6,4)+1</f>
        <v>Sep 2012</v>
      </c>
      <c r="B33" s="11" t="s">
        <v>395</v>
      </c>
      <c r="C33" s="11" t="s">
        <v>395</v>
      </c>
      <c r="D33" s="11" t="s">
        <v>395</v>
      </c>
      <c r="E33" s="11" t="s">
        <v>395</v>
      </c>
      <c r="F33" s="11" t="s">
        <v>395</v>
      </c>
      <c r="G33" s="11" t="s">
        <v>395</v>
      </c>
      <c r="H33" s="11" t="s">
        <v>395</v>
      </c>
    </row>
    <row r="34" spans="1:8" ht="12" customHeight="1">
      <c r="A34" s="12" t="s">
        <v>57</v>
      </c>
      <c r="B34" s="13">
        <v>7070650.96</v>
      </c>
      <c r="C34" s="13" t="s">
        <v>395</v>
      </c>
      <c r="D34" s="13" t="s">
        <v>395</v>
      </c>
      <c r="E34" s="13">
        <v>7070650.96</v>
      </c>
      <c r="F34" s="13">
        <v>4305689.59</v>
      </c>
      <c r="G34" s="13">
        <v>17955484.3773</v>
      </c>
      <c r="H34" s="13" t="s">
        <v>395</v>
      </c>
    </row>
    <row r="35" spans="1:8" ht="12" customHeight="1">
      <c r="A35" s="14" t="str">
        <f>"Total "&amp;MID(A20,7,LEN(A20)-13)&amp;" Months"</f>
        <v>Total 11 Months</v>
      </c>
      <c r="B35" s="15">
        <v>7070650.96</v>
      </c>
      <c r="C35" s="15" t="s">
        <v>395</v>
      </c>
      <c r="D35" s="15" t="s">
        <v>395</v>
      </c>
      <c r="E35" s="15">
        <v>7070650.96</v>
      </c>
      <c r="F35" s="15">
        <v>4305689.59</v>
      </c>
      <c r="G35" s="15">
        <v>17955484.3773</v>
      </c>
      <c r="H35" s="15" t="s">
        <v>395</v>
      </c>
    </row>
    <row r="36" spans="1:8" ht="12" customHeight="1">
      <c r="A36" s="33"/>
      <c r="B36" s="33"/>
      <c r="C36" s="33"/>
      <c r="D36" s="33"/>
      <c r="E36" s="33"/>
      <c r="F36" s="33"/>
      <c r="G36" s="33"/>
      <c r="H36" s="33"/>
    </row>
    <row r="37" spans="1:8" ht="69.75" customHeight="1">
      <c r="A37" s="53" t="s">
        <v>388</v>
      </c>
      <c r="B37" s="53"/>
      <c r="C37" s="53"/>
      <c r="D37" s="53"/>
      <c r="E37" s="53"/>
      <c r="F37" s="53"/>
      <c r="G37" s="53"/>
      <c r="H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H3:H4"/>
    <mergeCell ref="B5:H5"/>
    <mergeCell ref="A36:H36"/>
    <mergeCell ref="A37:H37"/>
    <mergeCell ref="A1:G1"/>
    <mergeCell ref="A2:G2"/>
    <mergeCell ref="A3:A4"/>
    <mergeCell ref="B3:E3"/>
    <mergeCell ref="F3:F4"/>
    <mergeCell ref="G3:G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6.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A1" sqref="A1:H1"/>
    </sheetView>
  </sheetViews>
  <sheetFormatPr defaultColWidth="9.140625" defaultRowHeight="12.75"/>
  <cols>
    <col min="1" max="1" width="12.140625" style="0" customWidth="1"/>
    <col min="2" max="9" width="11.421875" style="0" customWidth="1"/>
    <col min="10" max="10" width="27.421875" style="0" customWidth="1"/>
  </cols>
  <sheetData>
    <row r="1" spans="1:9" ht="12" customHeight="1">
      <c r="A1" s="42" t="s">
        <v>393</v>
      </c>
      <c r="B1" s="42"/>
      <c r="C1" s="42"/>
      <c r="D1" s="42"/>
      <c r="E1" s="42"/>
      <c r="F1" s="42"/>
      <c r="G1" s="42"/>
      <c r="H1" s="42"/>
      <c r="I1" s="63">
        <v>41222</v>
      </c>
    </row>
    <row r="2" spans="1:9" ht="12" customHeight="1">
      <c r="A2" s="44" t="s">
        <v>270</v>
      </c>
      <c r="B2" s="44"/>
      <c r="C2" s="44"/>
      <c r="D2" s="44"/>
      <c r="E2" s="44"/>
      <c r="F2" s="44"/>
      <c r="G2" s="44"/>
      <c r="H2" s="44"/>
      <c r="I2" s="1"/>
    </row>
    <row r="3" spans="1:9" ht="24" customHeight="1">
      <c r="A3" s="46" t="s">
        <v>52</v>
      </c>
      <c r="B3" s="48" t="s">
        <v>181</v>
      </c>
      <c r="C3" s="54"/>
      <c r="D3" s="49"/>
      <c r="E3" s="38" t="s">
        <v>182</v>
      </c>
      <c r="F3" s="38" t="s">
        <v>183</v>
      </c>
      <c r="G3" s="38" t="s">
        <v>184</v>
      </c>
      <c r="H3" s="38" t="s">
        <v>271</v>
      </c>
      <c r="I3" s="40" t="s">
        <v>185</v>
      </c>
    </row>
    <row r="4" spans="1:9" ht="24" customHeight="1">
      <c r="A4" s="47"/>
      <c r="B4" s="10" t="s">
        <v>269</v>
      </c>
      <c r="C4" s="10" t="s">
        <v>186</v>
      </c>
      <c r="D4" s="10" t="s">
        <v>57</v>
      </c>
      <c r="E4" s="39"/>
      <c r="F4" s="39"/>
      <c r="G4" s="39"/>
      <c r="H4" s="39"/>
      <c r="I4" s="41"/>
    </row>
    <row r="5" spans="1:9" ht="12" customHeight="1">
      <c r="A5" s="1"/>
      <c r="B5" s="33" t="str">
        <f>REPT("-",88)&amp;" Dollars "&amp;REPT("-",148)</f>
        <v>---------------------------------------------------------------------------------------- Dollars ----------------------------------------------------------------------------------------------------------------------------------------------------</v>
      </c>
      <c r="C5" s="33"/>
      <c r="D5" s="33"/>
      <c r="E5" s="33"/>
      <c r="F5" s="33"/>
      <c r="G5" s="33"/>
      <c r="H5" s="33"/>
      <c r="I5" s="33"/>
    </row>
    <row r="6" ht="12" customHeight="1">
      <c r="A6" s="3" t="s">
        <v>394</v>
      </c>
    </row>
    <row r="7" spans="1:9" ht="12" customHeight="1">
      <c r="A7" s="2" t="str">
        <f>"Oct "&amp;RIGHT(A6,4)-1</f>
        <v>Oct 2010</v>
      </c>
      <c r="B7" s="11">
        <v>23833.6691</v>
      </c>
      <c r="C7" s="11">
        <v>0</v>
      </c>
      <c r="D7" s="11">
        <v>23833.6691</v>
      </c>
      <c r="E7" s="11">
        <v>0</v>
      </c>
      <c r="F7" s="11">
        <v>49827</v>
      </c>
      <c r="G7" s="11">
        <v>3187753.2993</v>
      </c>
      <c r="H7" s="11">
        <v>64172200</v>
      </c>
      <c r="I7" s="11">
        <v>67359953.2993</v>
      </c>
    </row>
    <row r="8" spans="1:9" ht="12" customHeight="1">
      <c r="A8" s="2" t="str">
        <f>"Nov "&amp;RIGHT(A6,4)-1</f>
        <v>Nov 2010</v>
      </c>
      <c r="B8" s="11">
        <v>100161.2953</v>
      </c>
      <c r="C8" s="11">
        <v>0</v>
      </c>
      <c r="D8" s="11">
        <v>100161.2953</v>
      </c>
      <c r="E8" s="11">
        <v>0</v>
      </c>
      <c r="F8" s="11">
        <v>0</v>
      </c>
      <c r="G8" s="11">
        <v>5805828.6687</v>
      </c>
      <c r="H8" s="11">
        <v>53675340</v>
      </c>
      <c r="I8" s="11">
        <v>59481168.6687</v>
      </c>
    </row>
    <row r="9" spans="1:9" ht="12" customHeight="1">
      <c r="A9" s="2" t="str">
        <f>"Dec "&amp;RIGHT(A6,4)-1</f>
        <v>Dec 2010</v>
      </c>
      <c r="B9" s="11">
        <v>121495.4846</v>
      </c>
      <c r="C9" s="11">
        <v>0</v>
      </c>
      <c r="D9" s="11">
        <v>121495.4846</v>
      </c>
      <c r="E9" s="11">
        <v>0</v>
      </c>
      <c r="F9" s="11">
        <v>0</v>
      </c>
      <c r="G9" s="11">
        <v>40634342.3436</v>
      </c>
      <c r="H9" s="11">
        <v>41146585</v>
      </c>
      <c r="I9" s="11">
        <v>81780927.3436</v>
      </c>
    </row>
    <row r="10" spans="1:9" ht="12" customHeight="1">
      <c r="A10" s="2" t="str">
        <f>"Jan "&amp;RIGHT(A6,4)</f>
        <v>Jan 2011</v>
      </c>
      <c r="B10" s="11">
        <v>99972.2868</v>
      </c>
      <c r="C10" s="11">
        <v>0</v>
      </c>
      <c r="D10" s="11">
        <v>99972.2868</v>
      </c>
      <c r="E10" s="11">
        <v>0</v>
      </c>
      <c r="F10" s="11">
        <v>0</v>
      </c>
      <c r="G10" s="11">
        <v>64941231.9051</v>
      </c>
      <c r="H10" s="11">
        <v>54012332</v>
      </c>
      <c r="I10" s="11">
        <v>118953563.9051</v>
      </c>
    </row>
    <row r="11" spans="1:9" ht="12" customHeight="1">
      <c r="A11" s="2" t="str">
        <f>"Feb "&amp;RIGHT(A6,4)</f>
        <v>Feb 2011</v>
      </c>
      <c r="B11" s="11">
        <v>47659.1703</v>
      </c>
      <c r="C11" s="11">
        <v>0</v>
      </c>
      <c r="D11" s="11">
        <v>47659.1703</v>
      </c>
      <c r="E11" s="11">
        <v>0</v>
      </c>
      <c r="F11" s="11">
        <v>0</v>
      </c>
      <c r="G11" s="11">
        <v>45760608.9723</v>
      </c>
      <c r="H11" s="11">
        <v>46261891</v>
      </c>
      <c r="I11" s="11">
        <v>92022499.9723</v>
      </c>
    </row>
    <row r="12" spans="1:9" ht="12" customHeight="1">
      <c r="A12" s="2" t="str">
        <f>"Mar "&amp;RIGHT(A6,4)</f>
        <v>Mar 2011</v>
      </c>
      <c r="B12" s="11">
        <v>31210.281</v>
      </c>
      <c r="C12" s="11">
        <v>0</v>
      </c>
      <c r="D12" s="11">
        <v>31210.281</v>
      </c>
      <c r="E12" s="11">
        <v>0</v>
      </c>
      <c r="F12" s="11">
        <v>0</v>
      </c>
      <c r="G12" s="11">
        <v>9403054.8729</v>
      </c>
      <c r="H12" s="11">
        <v>41649944</v>
      </c>
      <c r="I12" s="11">
        <v>51052998.8729</v>
      </c>
    </row>
    <row r="13" spans="1:9" ht="12" customHeight="1">
      <c r="A13" s="2" t="str">
        <f>"Apr "&amp;RIGHT(A6,4)</f>
        <v>Apr 2011</v>
      </c>
      <c r="B13" s="11">
        <v>41087.2128</v>
      </c>
      <c r="C13" s="11">
        <v>0</v>
      </c>
      <c r="D13" s="11">
        <v>41087.2128</v>
      </c>
      <c r="E13" s="11">
        <v>0</v>
      </c>
      <c r="F13" s="11">
        <v>0</v>
      </c>
      <c r="G13" s="11">
        <v>3249733.7687</v>
      </c>
      <c r="H13" s="11">
        <v>44983798</v>
      </c>
      <c r="I13" s="11">
        <v>48233531.7687</v>
      </c>
    </row>
    <row r="14" spans="1:9" ht="12" customHeight="1">
      <c r="A14" s="2" t="str">
        <f>"May "&amp;RIGHT(A6,4)</f>
        <v>May 2011</v>
      </c>
      <c r="B14" s="11">
        <v>40573.6989</v>
      </c>
      <c r="C14" s="11">
        <v>0</v>
      </c>
      <c r="D14" s="11">
        <v>40573.6989</v>
      </c>
      <c r="E14" s="11">
        <v>0</v>
      </c>
      <c r="F14" s="11">
        <v>0</v>
      </c>
      <c r="G14" s="11">
        <v>1081437.1225</v>
      </c>
      <c r="H14" s="11">
        <v>32394360</v>
      </c>
      <c r="I14" s="11">
        <v>33475797.1225</v>
      </c>
    </row>
    <row r="15" spans="1:9" ht="12" customHeight="1">
      <c r="A15" s="2" t="str">
        <f>"Jun "&amp;RIGHT(A6,4)</f>
        <v>Jun 2011</v>
      </c>
      <c r="B15" s="11">
        <v>39369.8623</v>
      </c>
      <c r="C15" s="11">
        <v>0</v>
      </c>
      <c r="D15" s="11">
        <v>39369.8623</v>
      </c>
      <c r="E15" s="11">
        <v>0</v>
      </c>
      <c r="F15" s="11">
        <v>0</v>
      </c>
      <c r="G15" s="11">
        <v>1814316.6027</v>
      </c>
      <c r="H15" s="11">
        <v>31833687</v>
      </c>
      <c r="I15" s="11">
        <v>33648003.6027</v>
      </c>
    </row>
    <row r="16" spans="1:9" ht="12" customHeight="1">
      <c r="A16" s="2" t="str">
        <f>"Jul "&amp;RIGHT(A6,4)</f>
        <v>Jul 2011</v>
      </c>
      <c r="B16" s="11">
        <v>830.1315</v>
      </c>
      <c r="C16" s="11">
        <v>0</v>
      </c>
      <c r="D16" s="11">
        <v>830.1315</v>
      </c>
      <c r="E16" s="11">
        <v>0</v>
      </c>
      <c r="F16" s="11">
        <v>0</v>
      </c>
      <c r="G16" s="11">
        <v>60479.7382</v>
      </c>
      <c r="H16" s="11">
        <v>13565461.5</v>
      </c>
      <c r="I16" s="11">
        <v>13625941.2382</v>
      </c>
    </row>
    <row r="17" spans="1:9" ht="12" customHeight="1">
      <c r="A17" s="2" t="str">
        <f>"Aug "&amp;RIGHT(A6,4)</f>
        <v>Aug 2011</v>
      </c>
      <c r="B17" s="11">
        <v>299.5921</v>
      </c>
      <c r="C17" s="11">
        <v>0</v>
      </c>
      <c r="D17" s="11">
        <v>299.5921</v>
      </c>
      <c r="E17" s="11">
        <v>0</v>
      </c>
      <c r="F17" s="11">
        <v>0</v>
      </c>
      <c r="G17" s="11">
        <v>118982.0841</v>
      </c>
      <c r="H17" s="11">
        <v>14927249.19</v>
      </c>
      <c r="I17" s="11">
        <v>15046231.2741</v>
      </c>
    </row>
    <row r="18" spans="1:9" ht="12" customHeight="1">
      <c r="A18" s="2" t="str">
        <f>"Sep "&amp;RIGHT(A6,4)</f>
        <v>Sep 2011</v>
      </c>
      <c r="B18" s="11">
        <v>3737.7669</v>
      </c>
      <c r="C18" s="11">
        <v>163826.48</v>
      </c>
      <c r="D18" s="11">
        <v>167564.2469</v>
      </c>
      <c r="E18" s="11">
        <v>0</v>
      </c>
      <c r="F18" s="11">
        <v>0</v>
      </c>
      <c r="G18" s="11">
        <v>3203553.1326</v>
      </c>
      <c r="H18" s="11">
        <v>23304023.43</v>
      </c>
      <c r="I18" s="11">
        <v>26507576.5626</v>
      </c>
    </row>
    <row r="19" spans="1:9" ht="12" customHeight="1">
      <c r="A19" s="12" t="s">
        <v>57</v>
      </c>
      <c r="B19" s="13">
        <v>550230.4516</v>
      </c>
      <c r="C19" s="13">
        <v>163826.48</v>
      </c>
      <c r="D19" s="13">
        <v>714056.9316</v>
      </c>
      <c r="E19" s="13">
        <v>0</v>
      </c>
      <c r="F19" s="13">
        <v>49827</v>
      </c>
      <c r="G19" s="13">
        <v>179261322.5107</v>
      </c>
      <c r="H19" s="13">
        <v>461926871.12</v>
      </c>
      <c r="I19" s="13">
        <v>641188193.6307</v>
      </c>
    </row>
    <row r="20" spans="1:9" ht="12" customHeight="1">
      <c r="A20" s="14" t="s">
        <v>396</v>
      </c>
      <c r="B20" s="15">
        <v>546492.6847</v>
      </c>
      <c r="C20" s="15">
        <v>0</v>
      </c>
      <c r="D20" s="15">
        <v>546492.6847</v>
      </c>
      <c r="E20" s="15">
        <v>0</v>
      </c>
      <c r="F20" s="15">
        <v>49827</v>
      </c>
      <c r="G20" s="15">
        <v>176057769.3781</v>
      </c>
      <c r="H20" s="15">
        <v>438622847.69</v>
      </c>
      <c r="I20" s="15">
        <v>614680617.0681</v>
      </c>
    </row>
    <row r="21" ht="12" customHeight="1">
      <c r="A21" s="3" t="str">
        <f>"FY "&amp;RIGHT(A6,4)+1</f>
        <v>FY 2012</v>
      </c>
    </row>
    <row r="22" spans="1:9" ht="12" customHeight="1">
      <c r="A22" s="2" t="str">
        <f>"Oct "&amp;RIGHT(A6,4)</f>
        <v>Oct 2011</v>
      </c>
      <c r="B22" s="11">
        <v>11450.7822</v>
      </c>
      <c r="C22" s="11">
        <v>163348.79</v>
      </c>
      <c r="D22" s="11">
        <v>174799.5722</v>
      </c>
      <c r="E22" s="11" t="s">
        <v>395</v>
      </c>
      <c r="F22" s="11" t="s">
        <v>395</v>
      </c>
      <c r="G22" s="11">
        <v>5220293.5831</v>
      </c>
      <c r="H22" s="11">
        <v>40144163.88</v>
      </c>
      <c r="I22" s="11">
        <v>45364457.4631</v>
      </c>
    </row>
    <row r="23" spans="1:9" ht="12" customHeight="1">
      <c r="A23" s="2" t="str">
        <f>"Nov "&amp;RIGHT(A6,4)</f>
        <v>Nov 2011</v>
      </c>
      <c r="B23" s="11">
        <v>285472.6609</v>
      </c>
      <c r="C23" s="11">
        <v>189112.56</v>
      </c>
      <c r="D23" s="11">
        <v>474585.2209</v>
      </c>
      <c r="E23" s="11" t="s">
        <v>395</v>
      </c>
      <c r="F23" s="11" t="s">
        <v>395</v>
      </c>
      <c r="G23" s="11">
        <v>9657714.4601</v>
      </c>
      <c r="H23" s="11">
        <v>59844995.86</v>
      </c>
      <c r="I23" s="11">
        <v>69502710.3201</v>
      </c>
    </row>
    <row r="24" spans="1:9" ht="12" customHeight="1">
      <c r="A24" s="2" t="str">
        <f>"Dec "&amp;RIGHT(A6,4)</f>
        <v>Dec 2011</v>
      </c>
      <c r="B24" s="11">
        <v>276697.0369</v>
      </c>
      <c r="C24" s="11">
        <v>0</v>
      </c>
      <c r="D24" s="11">
        <v>276697.0369</v>
      </c>
      <c r="E24" s="11" t="s">
        <v>395</v>
      </c>
      <c r="F24" s="11" t="s">
        <v>395</v>
      </c>
      <c r="G24" s="11">
        <v>2311487.5984</v>
      </c>
      <c r="H24" s="11">
        <v>46377182.04</v>
      </c>
      <c r="I24" s="11">
        <v>48688669.6384</v>
      </c>
    </row>
    <row r="25" spans="1:9" ht="12" customHeight="1">
      <c r="A25" s="2" t="str">
        <f>"Jan "&amp;RIGHT(A6,4)+1</f>
        <v>Jan 2012</v>
      </c>
      <c r="B25" s="11">
        <v>131954.0956</v>
      </c>
      <c r="C25" s="11">
        <v>22583.4</v>
      </c>
      <c r="D25" s="11">
        <v>154537.4956</v>
      </c>
      <c r="E25" s="11" t="s">
        <v>395</v>
      </c>
      <c r="F25" s="11" t="s">
        <v>395</v>
      </c>
      <c r="G25" s="11">
        <v>2507706.744</v>
      </c>
      <c r="H25" s="11">
        <v>46156077.2</v>
      </c>
      <c r="I25" s="11">
        <v>48663783.944</v>
      </c>
    </row>
    <row r="26" spans="1:9" ht="12" customHeight="1">
      <c r="A26" s="2" t="str">
        <f>"Feb "&amp;RIGHT(A6,4)+1</f>
        <v>Feb 2012</v>
      </c>
      <c r="B26" s="11">
        <v>39141.0313</v>
      </c>
      <c r="C26" s="11" t="s">
        <v>395</v>
      </c>
      <c r="D26" s="11">
        <v>39141.0313</v>
      </c>
      <c r="E26" s="11" t="s">
        <v>395</v>
      </c>
      <c r="F26" s="11" t="s">
        <v>395</v>
      </c>
      <c r="G26" s="11">
        <v>429978.9963</v>
      </c>
      <c r="H26" s="11">
        <v>32579788.35</v>
      </c>
      <c r="I26" s="11">
        <v>33009767.3463</v>
      </c>
    </row>
    <row r="27" spans="1:9" ht="12" customHeight="1">
      <c r="A27" s="2" t="str">
        <f>"Mar "&amp;RIGHT(A6,4)+1</f>
        <v>Mar 2012</v>
      </c>
      <c r="B27" s="11">
        <v>15173.5894</v>
      </c>
      <c r="C27" s="11" t="s">
        <v>395</v>
      </c>
      <c r="D27" s="11">
        <v>15173.5894</v>
      </c>
      <c r="E27" s="11" t="s">
        <v>395</v>
      </c>
      <c r="F27" s="11" t="s">
        <v>395</v>
      </c>
      <c r="G27" s="11">
        <v>380214.625</v>
      </c>
      <c r="H27" s="11">
        <v>28315319.74</v>
      </c>
      <c r="I27" s="11">
        <v>28695534.365</v>
      </c>
    </row>
    <row r="28" spans="1:9" ht="12" customHeight="1">
      <c r="A28" s="2" t="str">
        <f>"Apr "&amp;RIGHT(A6,4)+1</f>
        <v>Apr 2012</v>
      </c>
      <c r="B28" s="11">
        <v>8795.7425</v>
      </c>
      <c r="C28" s="11" t="s">
        <v>395</v>
      </c>
      <c r="D28" s="11">
        <v>8795.7425</v>
      </c>
      <c r="E28" s="11" t="s">
        <v>395</v>
      </c>
      <c r="F28" s="11" t="s">
        <v>395</v>
      </c>
      <c r="G28" s="11">
        <v>305958.6167</v>
      </c>
      <c r="H28" s="11">
        <v>25823701.58</v>
      </c>
      <c r="I28" s="11">
        <v>26129660.1967</v>
      </c>
    </row>
    <row r="29" spans="1:9" ht="12" customHeight="1">
      <c r="A29" s="2" t="str">
        <f>"May "&amp;RIGHT(A6,4)+1</f>
        <v>May 2012</v>
      </c>
      <c r="B29" s="11">
        <v>4764.2463</v>
      </c>
      <c r="C29" s="11" t="s">
        <v>395</v>
      </c>
      <c r="D29" s="11">
        <v>4764.2463</v>
      </c>
      <c r="E29" s="11" t="s">
        <v>395</v>
      </c>
      <c r="F29" s="11" t="s">
        <v>395</v>
      </c>
      <c r="G29" s="11">
        <v>420708.825</v>
      </c>
      <c r="H29" s="11">
        <v>20112872.36</v>
      </c>
      <c r="I29" s="11">
        <v>20533581.185</v>
      </c>
    </row>
    <row r="30" spans="1:9" ht="12" customHeight="1">
      <c r="A30" s="2" t="str">
        <f>"Jun "&amp;RIGHT(A6,4)+1</f>
        <v>Jun 2012</v>
      </c>
      <c r="B30" s="11">
        <v>10619.5038</v>
      </c>
      <c r="C30" s="11" t="s">
        <v>395</v>
      </c>
      <c r="D30" s="11">
        <v>10619.5038</v>
      </c>
      <c r="E30" s="11" t="s">
        <v>395</v>
      </c>
      <c r="F30" s="11" t="s">
        <v>395</v>
      </c>
      <c r="G30" s="11">
        <v>3040329.0834</v>
      </c>
      <c r="H30" s="11">
        <v>16323795.37</v>
      </c>
      <c r="I30" s="11">
        <v>19364124.4534</v>
      </c>
    </row>
    <row r="31" spans="1:9" ht="12" customHeight="1">
      <c r="A31" s="2" t="str">
        <f>"Jul "&amp;RIGHT(A6,4)+1</f>
        <v>Jul 2012</v>
      </c>
      <c r="B31" s="11">
        <v>72659.4309</v>
      </c>
      <c r="C31" s="11" t="s">
        <v>395</v>
      </c>
      <c r="D31" s="11">
        <v>72659.4309</v>
      </c>
      <c r="E31" s="11" t="s">
        <v>395</v>
      </c>
      <c r="F31" s="11" t="s">
        <v>395</v>
      </c>
      <c r="G31" s="11">
        <v>3172052.9956</v>
      </c>
      <c r="H31" s="11">
        <v>19941495.88</v>
      </c>
      <c r="I31" s="11">
        <v>23113548.8756</v>
      </c>
    </row>
    <row r="32" spans="1:9" ht="12" customHeight="1">
      <c r="A32" s="2" t="str">
        <f>"Aug "&amp;RIGHT(A6,4)+1</f>
        <v>Aug 2012</v>
      </c>
      <c r="B32" s="11">
        <v>58600.4806</v>
      </c>
      <c r="C32" s="11" t="s">
        <v>395</v>
      </c>
      <c r="D32" s="11">
        <v>58600.4806</v>
      </c>
      <c r="E32" s="11" t="s">
        <v>395</v>
      </c>
      <c r="F32" s="11" t="s">
        <v>395</v>
      </c>
      <c r="G32" s="11">
        <v>3175752.7501</v>
      </c>
      <c r="H32" s="11">
        <v>18372105.93</v>
      </c>
      <c r="I32" s="11">
        <v>21547858.6801</v>
      </c>
    </row>
    <row r="33" spans="1:9" ht="12" customHeight="1">
      <c r="A33" s="2" t="str">
        <f>"Sep "&amp;RIGHT(A6,4)+1</f>
        <v>Sep 2012</v>
      </c>
      <c r="B33" s="11" t="s">
        <v>395</v>
      </c>
      <c r="C33" s="11" t="s">
        <v>395</v>
      </c>
      <c r="D33" s="11" t="s">
        <v>395</v>
      </c>
      <c r="E33" s="11" t="s">
        <v>395</v>
      </c>
      <c r="F33" s="11" t="s">
        <v>395</v>
      </c>
      <c r="G33" s="11" t="s">
        <v>395</v>
      </c>
      <c r="H33" s="11" t="s">
        <v>395</v>
      </c>
      <c r="I33" s="11" t="s">
        <v>395</v>
      </c>
    </row>
    <row r="34" spans="1:9" ht="12" customHeight="1">
      <c r="A34" s="12" t="s">
        <v>57</v>
      </c>
      <c r="B34" s="13">
        <v>915328.6004</v>
      </c>
      <c r="C34" s="13">
        <v>375044.75</v>
      </c>
      <c r="D34" s="13">
        <v>1290373.3504</v>
      </c>
      <c r="E34" s="13" t="s">
        <v>395</v>
      </c>
      <c r="F34" s="13" t="s">
        <v>395</v>
      </c>
      <c r="G34" s="13">
        <v>30622198.2777</v>
      </c>
      <c r="H34" s="13">
        <v>353991498.19</v>
      </c>
      <c r="I34" s="13">
        <v>384613696.4677</v>
      </c>
    </row>
    <row r="35" spans="1:9" ht="12" customHeight="1">
      <c r="A35" s="14" t="str">
        <f>"Total "&amp;MID(A20,7,LEN(A20)-13)&amp;" Months"</f>
        <v>Total 11 Months</v>
      </c>
      <c r="B35" s="15">
        <v>915328.6004</v>
      </c>
      <c r="C35" s="15">
        <v>375044.75</v>
      </c>
      <c r="D35" s="15">
        <v>1290373.3504</v>
      </c>
      <c r="E35" s="15" t="s">
        <v>395</v>
      </c>
      <c r="F35" s="15" t="s">
        <v>395</v>
      </c>
      <c r="G35" s="15">
        <v>30622198.2777</v>
      </c>
      <c r="H35" s="15">
        <v>353991498.19</v>
      </c>
      <c r="I35" s="15">
        <v>384613696.4677</v>
      </c>
    </row>
    <row r="36" spans="1:10" ht="12" customHeight="1">
      <c r="A36" s="55"/>
      <c r="B36" s="55"/>
      <c r="C36" s="55"/>
      <c r="D36" s="55"/>
      <c r="E36" s="55"/>
      <c r="F36" s="55"/>
      <c r="G36" s="55"/>
      <c r="H36" s="55"/>
      <c r="I36" s="55"/>
      <c r="J36" s="55"/>
    </row>
    <row r="37" spans="1:10" ht="69.75" customHeight="1">
      <c r="A37" s="53" t="s">
        <v>382</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2">
    <mergeCell ref="I3:I4"/>
    <mergeCell ref="B5:I5"/>
    <mergeCell ref="A36:J36"/>
    <mergeCell ref="A37:J37"/>
    <mergeCell ref="A1:H1"/>
    <mergeCell ref="A2:H2"/>
    <mergeCell ref="A3:A4"/>
    <mergeCell ref="B3:D3"/>
    <mergeCell ref="E3:E4"/>
    <mergeCell ref="F3:F4"/>
    <mergeCell ref="G3:G4"/>
    <mergeCell ref="H3:H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7.xml><?xml version="1.0" encoding="utf-8"?>
<worksheet xmlns="http://schemas.openxmlformats.org/spreadsheetml/2006/main" xmlns:r="http://schemas.openxmlformats.org/officeDocument/2006/relationships">
  <sheetPr>
    <pageSetUpPr fitToPage="1"/>
  </sheetPr>
  <dimension ref="A1:G38"/>
  <sheetViews>
    <sheetView showGridLines="0" zoomScalePageLayoutView="0" workbookViewId="0" topLeftCell="A1">
      <selection activeCell="A1" sqref="A1:F1"/>
    </sheetView>
  </sheetViews>
  <sheetFormatPr defaultColWidth="9.140625" defaultRowHeight="12.75"/>
  <cols>
    <col min="1" max="1" width="12.140625" style="0" customWidth="1"/>
    <col min="2" max="7" width="11.421875" style="0" customWidth="1"/>
  </cols>
  <sheetData>
    <row r="1" spans="1:7" ht="12" customHeight="1">
      <c r="A1" s="42" t="s">
        <v>393</v>
      </c>
      <c r="B1" s="42"/>
      <c r="C1" s="42"/>
      <c r="D1" s="42"/>
      <c r="E1" s="42"/>
      <c r="F1" s="42"/>
      <c r="G1" s="63">
        <v>41222</v>
      </c>
    </row>
    <row r="2" spans="1:7" ht="12" customHeight="1">
      <c r="A2" s="44" t="s">
        <v>187</v>
      </c>
      <c r="B2" s="44"/>
      <c r="C2" s="44"/>
      <c r="D2" s="44"/>
      <c r="E2" s="44"/>
      <c r="F2" s="44"/>
      <c r="G2" s="1"/>
    </row>
    <row r="3" spans="1:7" ht="24" customHeight="1">
      <c r="A3" s="46" t="s">
        <v>52</v>
      </c>
      <c r="B3" s="48" t="s">
        <v>188</v>
      </c>
      <c r="C3" s="54"/>
      <c r="D3" s="49"/>
      <c r="E3" s="48" t="s">
        <v>189</v>
      </c>
      <c r="F3" s="49"/>
      <c r="G3" s="40" t="s">
        <v>190</v>
      </c>
    </row>
    <row r="4" spans="1:7" ht="24" customHeight="1">
      <c r="A4" s="59"/>
      <c r="B4" s="38" t="s">
        <v>191</v>
      </c>
      <c r="C4" s="38" t="s">
        <v>192</v>
      </c>
      <c r="D4" s="38" t="s">
        <v>57</v>
      </c>
      <c r="E4" s="38" t="s">
        <v>193</v>
      </c>
      <c r="F4" s="38" t="s">
        <v>272</v>
      </c>
      <c r="G4" s="58"/>
    </row>
    <row r="5" spans="1:7" ht="24" customHeight="1">
      <c r="A5" s="47"/>
      <c r="B5" s="39"/>
      <c r="C5" s="39"/>
      <c r="D5" s="39"/>
      <c r="E5" s="39"/>
      <c r="F5" s="39"/>
      <c r="G5" s="41"/>
    </row>
    <row r="6" spans="1:7" ht="12" customHeight="1">
      <c r="A6" s="1"/>
      <c r="B6" s="33" t="str">
        <f>REPT("-",64)&amp;" Dollars "&amp;REPT("-",64)</f>
        <v>---------------------------------------------------------------- Dollars ----------------------------------------------------------------</v>
      </c>
      <c r="C6" s="33"/>
      <c r="D6" s="33"/>
      <c r="E6" s="33"/>
      <c r="F6" s="33"/>
      <c r="G6" s="33"/>
    </row>
    <row r="7" ht="12" customHeight="1">
      <c r="A7" s="3" t="s">
        <v>394</v>
      </c>
    </row>
    <row r="8" spans="1:7" ht="12" customHeight="1">
      <c r="A8" s="2" t="str">
        <f>"Oct "&amp;RIGHT(A7,4)-1</f>
        <v>Oct 2010</v>
      </c>
      <c r="B8" s="11">
        <v>139925780.6458</v>
      </c>
      <c r="C8" s="11">
        <v>0</v>
      </c>
      <c r="D8" s="11">
        <v>139925780.6458</v>
      </c>
      <c r="E8" s="11">
        <v>3187753.2993</v>
      </c>
      <c r="F8" s="11">
        <v>64172200</v>
      </c>
      <c r="G8" s="11">
        <v>207285733.9451</v>
      </c>
    </row>
    <row r="9" spans="1:7" ht="12" customHeight="1">
      <c r="A9" s="2" t="str">
        <f>"Nov "&amp;RIGHT(A7,4)-1</f>
        <v>Nov 2010</v>
      </c>
      <c r="B9" s="11">
        <v>132473498.6223</v>
      </c>
      <c r="C9" s="11">
        <v>0</v>
      </c>
      <c r="D9" s="11">
        <v>132473498.6223</v>
      </c>
      <c r="E9" s="11">
        <v>5805828.6687</v>
      </c>
      <c r="F9" s="11">
        <v>53675340</v>
      </c>
      <c r="G9" s="11">
        <v>191954667.291</v>
      </c>
    </row>
    <row r="10" spans="1:7" ht="12" customHeight="1">
      <c r="A10" s="2" t="str">
        <f>"Dec "&amp;RIGHT(A7,4)-1</f>
        <v>Dec 2010</v>
      </c>
      <c r="B10" s="11">
        <v>91783985.173</v>
      </c>
      <c r="C10" s="11">
        <v>0</v>
      </c>
      <c r="D10" s="11">
        <v>91783985.173</v>
      </c>
      <c r="E10" s="11">
        <v>40634342.3436</v>
      </c>
      <c r="F10" s="11">
        <v>41146585</v>
      </c>
      <c r="G10" s="11">
        <v>173564912.5166</v>
      </c>
    </row>
    <row r="11" spans="1:7" ht="12" customHeight="1">
      <c r="A11" s="2" t="str">
        <f>"Jan "&amp;RIGHT(A7,4)</f>
        <v>Jan 2011</v>
      </c>
      <c r="B11" s="11">
        <v>89733231.5465</v>
      </c>
      <c r="C11" s="11">
        <v>0</v>
      </c>
      <c r="D11" s="11">
        <v>89733231.5465</v>
      </c>
      <c r="E11" s="11">
        <v>64941231.9051</v>
      </c>
      <c r="F11" s="11">
        <v>54012332</v>
      </c>
      <c r="G11" s="11">
        <v>208686795.4516</v>
      </c>
    </row>
    <row r="12" spans="1:7" ht="12" customHeight="1">
      <c r="A12" s="2" t="str">
        <f>"Feb "&amp;RIGHT(A7,4)</f>
        <v>Feb 2011</v>
      </c>
      <c r="B12" s="11">
        <v>93137139.0317</v>
      </c>
      <c r="C12" s="11">
        <v>0</v>
      </c>
      <c r="D12" s="11">
        <v>93137139.0317</v>
      </c>
      <c r="E12" s="11">
        <v>45760608.9723</v>
      </c>
      <c r="F12" s="11">
        <v>46261891</v>
      </c>
      <c r="G12" s="11">
        <v>185159639.004</v>
      </c>
    </row>
    <row r="13" spans="1:7" ht="12" customHeight="1">
      <c r="A13" s="2" t="str">
        <f>"Mar "&amp;RIGHT(A7,4)</f>
        <v>Mar 2011</v>
      </c>
      <c r="B13" s="11">
        <v>146043083.7774</v>
      </c>
      <c r="C13" s="11">
        <v>0</v>
      </c>
      <c r="D13" s="11">
        <v>146043083.7774</v>
      </c>
      <c r="E13" s="11">
        <v>9403054.8729</v>
      </c>
      <c r="F13" s="11">
        <v>41649944</v>
      </c>
      <c r="G13" s="11">
        <v>197096082.6503</v>
      </c>
    </row>
    <row r="14" spans="1:7" ht="12" customHeight="1">
      <c r="A14" s="2" t="str">
        <f>"Apr "&amp;RIGHT(A7,4)</f>
        <v>Apr 2011</v>
      </c>
      <c r="B14" s="11">
        <v>73799252.7228</v>
      </c>
      <c r="C14" s="11">
        <v>0</v>
      </c>
      <c r="D14" s="11">
        <v>73799252.7228</v>
      </c>
      <c r="E14" s="11">
        <v>3249733.7687</v>
      </c>
      <c r="F14" s="11">
        <v>44983798</v>
      </c>
      <c r="G14" s="11">
        <v>122032784.4915</v>
      </c>
    </row>
    <row r="15" spans="1:7" ht="12" customHeight="1">
      <c r="A15" s="2" t="str">
        <f>"May "&amp;RIGHT(A7,4)</f>
        <v>May 2011</v>
      </c>
      <c r="B15" s="11">
        <v>40175565.8436</v>
      </c>
      <c r="C15" s="11">
        <v>0</v>
      </c>
      <c r="D15" s="11">
        <v>40175565.8436</v>
      </c>
      <c r="E15" s="11">
        <v>1081437.1225</v>
      </c>
      <c r="F15" s="11">
        <v>32394360</v>
      </c>
      <c r="G15" s="11">
        <v>73651362.9661</v>
      </c>
    </row>
    <row r="16" spans="1:7" ht="12" customHeight="1">
      <c r="A16" s="2" t="str">
        <f>"Jun "&amp;RIGHT(A7,4)</f>
        <v>Jun 2011</v>
      </c>
      <c r="B16" s="11">
        <v>60799319.1006</v>
      </c>
      <c r="C16" s="11">
        <v>0</v>
      </c>
      <c r="D16" s="11">
        <v>60799319.1006</v>
      </c>
      <c r="E16" s="11">
        <v>1814316.6027</v>
      </c>
      <c r="F16" s="11">
        <v>31833687</v>
      </c>
      <c r="G16" s="11">
        <v>94447322.7033</v>
      </c>
    </row>
    <row r="17" spans="1:7" ht="12" customHeight="1">
      <c r="A17" s="2" t="str">
        <f>"Jul "&amp;RIGHT(A7,4)</f>
        <v>Jul 2011</v>
      </c>
      <c r="B17" s="11">
        <v>95425569.5617</v>
      </c>
      <c r="C17" s="11">
        <v>0</v>
      </c>
      <c r="D17" s="11">
        <v>95425569.5617</v>
      </c>
      <c r="E17" s="11">
        <v>60479.7382</v>
      </c>
      <c r="F17" s="11">
        <v>13565461.5</v>
      </c>
      <c r="G17" s="11">
        <v>109051510.7999</v>
      </c>
    </row>
    <row r="18" spans="1:7" ht="12" customHeight="1">
      <c r="A18" s="2" t="str">
        <f>"Aug "&amp;RIGHT(A7,4)</f>
        <v>Aug 2011</v>
      </c>
      <c r="B18" s="11">
        <v>129128005.2804</v>
      </c>
      <c r="C18" s="11">
        <v>0</v>
      </c>
      <c r="D18" s="11">
        <v>129128005.2804</v>
      </c>
      <c r="E18" s="11">
        <v>118982.0841</v>
      </c>
      <c r="F18" s="11">
        <v>14927249.19</v>
      </c>
      <c r="G18" s="11">
        <v>144174236.5545</v>
      </c>
    </row>
    <row r="19" spans="1:7" ht="12" customHeight="1">
      <c r="A19" s="2" t="str">
        <f>"Sep "&amp;RIGHT(A7,4)</f>
        <v>Sep 2011</v>
      </c>
      <c r="B19" s="11">
        <v>231203003.7062</v>
      </c>
      <c r="C19" s="11">
        <v>0</v>
      </c>
      <c r="D19" s="11">
        <v>231203003.7062</v>
      </c>
      <c r="E19" s="11">
        <v>3203553.1326</v>
      </c>
      <c r="F19" s="11">
        <v>23304023.43</v>
      </c>
      <c r="G19" s="11">
        <v>257710580.2688</v>
      </c>
    </row>
    <row r="20" spans="1:7" ht="12" customHeight="1">
      <c r="A20" s="12" t="s">
        <v>57</v>
      </c>
      <c r="B20" s="13">
        <v>1323627435.012</v>
      </c>
      <c r="C20" s="13">
        <v>0</v>
      </c>
      <c r="D20" s="13">
        <v>1323627435.012</v>
      </c>
      <c r="E20" s="13">
        <v>179261322.5107</v>
      </c>
      <c r="F20" s="13">
        <v>461926871.12</v>
      </c>
      <c r="G20" s="13">
        <v>1964815628.6427</v>
      </c>
    </row>
    <row r="21" spans="1:7" ht="12" customHeight="1">
      <c r="A21" s="14" t="s">
        <v>396</v>
      </c>
      <c r="B21" s="15">
        <v>1092424431.3058</v>
      </c>
      <c r="C21" s="15">
        <v>0</v>
      </c>
      <c r="D21" s="15">
        <v>1092424431.3058</v>
      </c>
      <c r="E21" s="15">
        <v>176057769.3781</v>
      </c>
      <c r="F21" s="15">
        <v>438622847.69</v>
      </c>
      <c r="G21" s="15">
        <v>1707105048.3739</v>
      </c>
    </row>
    <row r="22" ht="12" customHeight="1">
      <c r="A22" s="3" t="str">
        <f>"FY "&amp;RIGHT(A7,4)+1</f>
        <v>FY 2012</v>
      </c>
    </row>
    <row r="23" spans="1:7" ht="12" customHeight="1">
      <c r="A23" s="2" t="str">
        <f>"Oct "&amp;RIGHT(A7,4)</f>
        <v>Oct 2011</v>
      </c>
      <c r="B23" s="11">
        <v>184917698.9718</v>
      </c>
      <c r="C23" s="11" t="s">
        <v>395</v>
      </c>
      <c r="D23" s="11">
        <v>184917698.9718</v>
      </c>
      <c r="E23" s="11">
        <v>5220293.5831</v>
      </c>
      <c r="F23" s="11">
        <v>40144163.88</v>
      </c>
      <c r="G23" s="11">
        <v>230282156.4349</v>
      </c>
    </row>
    <row r="24" spans="1:7" ht="12" customHeight="1">
      <c r="A24" s="2" t="str">
        <f>"Nov "&amp;RIGHT(A7,4)</f>
        <v>Nov 2011</v>
      </c>
      <c r="B24" s="11">
        <v>135200208.0928</v>
      </c>
      <c r="C24" s="11" t="s">
        <v>395</v>
      </c>
      <c r="D24" s="11">
        <v>135200208.0928</v>
      </c>
      <c r="E24" s="11">
        <v>9657714.4601</v>
      </c>
      <c r="F24" s="11">
        <v>59844995.86</v>
      </c>
      <c r="G24" s="11">
        <v>204702918.4129</v>
      </c>
    </row>
    <row r="25" spans="1:7" ht="12" customHeight="1">
      <c r="A25" s="2" t="str">
        <f>"Dec "&amp;RIGHT(A7,4)</f>
        <v>Dec 2011</v>
      </c>
      <c r="B25" s="11">
        <v>179406887.4617</v>
      </c>
      <c r="C25" s="11" t="s">
        <v>395</v>
      </c>
      <c r="D25" s="11">
        <v>179406887.4617</v>
      </c>
      <c r="E25" s="11">
        <v>2311487.5984</v>
      </c>
      <c r="F25" s="11">
        <v>46377182.04</v>
      </c>
      <c r="G25" s="11">
        <v>228095557.1001</v>
      </c>
    </row>
    <row r="26" spans="1:7" ht="12" customHeight="1">
      <c r="A26" s="2" t="str">
        <f>"Jan "&amp;RIGHT(A7,4)+1</f>
        <v>Jan 2012</v>
      </c>
      <c r="B26" s="11">
        <v>147045022.58</v>
      </c>
      <c r="C26" s="11" t="s">
        <v>395</v>
      </c>
      <c r="D26" s="11">
        <v>147045022.58</v>
      </c>
      <c r="E26" s="11">
        <v>2507706.744</v>
      </c>
      <c r="F26" s="11">
        <v>46156077.2</v>
      </c>
      <c r="G26" s="11">
        <v>195708806.524</v>
      </c>
    </row>
    <row r="27" spans="1:7" ht="12" customHeight="1">
      <c r="A27" s="2" t="str">
        <f>"Feb "&amp;RIGHT(A7,4)+1</f>
        <v>Feb 2012</v>
      </c>
      <c r="B27" s="11">
        <v>109437745.828</v>
      </c>
      <c r="C27" s="11" t="s">
        <v>395</v>
      </c>
      <c r="D27" s="11">
        <v>109437745.828</v>
      </c>
      <c r="E27" s="11">
        <v>429978.9963</v>
      </c>
      <c r="F27" s="11">
        <v>32579788.35</v>
      </c>
      <c r="G27" s="11">
        <v>142447513.1743</v>
      </c>
    </row>
    <row r="28" spans="1:7" ht="12" customHeight="1">
      <c r="A28" s="2" t="str">
        <f>"Mar "&amp;RIGHT(A7,4)+1</f>
        <v>Mar 2012</v>
      </c>
      <c r="B28" s="11">
        <v>115595934.7365</v>
      </c>
      <c r="C28" s="11" t="s">
        <v>395</v>
      </c>
      <c r="D28" s="11">
        <v>115595934.7365</v>
      </c>
      <c r="E28" s="11">
        <v>380214.625</v>
      </c>
      <c r="F28" s="11">
        <v>28315319.74</v>
      </c>
      <c r="G28" s="11">
        <v>144291469.1015</v>
      </c>
    </row>
    <row r="29" spans="1:7" ht="12" customHeight="1">
      <c r="A29" s="2" t="str">
        <f>"Apr "&amp;RIGHT(A7,4)+1</f>
        <v>Apr 2012</v>
      </c>
      <c r="B29" s="11">
        <v>60363818.8741</v>
      </c>
      <c r="C29" s="11" t="s">
        <v>395</v>
      </c>
      <c r="D29" s="11">
        <v>60363818.8741</v>
      </c>
      <c r="E29" s="11">
        <v>305958.6167</v>
      </c>
      <c r="F29" s="11">
        <v>25823701.58</v>
      </c>
      <c r="G29" s="11">
        <v>86493479.0708</v>
      </c>
    </row>
    <row r="30" spans="1:7" ht="12" customHeight="1">
      <c r="A30" s="2" t="str">
        <f>"May "&amp;RIGHT(A7,4)+1</f>
        <v>May 2012</v>
      </c>
      <c r="B30" s="11">
        <v>38587079.0871</v>
      </c>
      <c r="C30" s="11" t="s">
        <v>395</v>
      </c>
      <c r="D30" s="11">
        <v>38587079.0871</v>
      </c>
      <c r="E30" s="11">
        <v>420708.825</v>
      </c>
      <c r="F30" s="11">
        <v>20112872.36</v>
      </c>
      <c r="G30" s="11">
        <v>59120660.2721</v>
      </c>
    </row>
    <row r="31" spans="1:7" ht="12" customHeight="1">
      <c r="A31" s="2" t="str">
        <f>"Jun "&amp;RIGHT(A7,4)+1</f>
        <v>Jun 2012</v>
      </c>
      <c r="B31" s="11">
        <v>57657752.2946</v>
      </c>
      <c r="C31" s="11" t="s">
        <v>395</v>
      </c>
      <c r="D31" s="11">
        <v>57657752.2946</v>
      </c>
      <c r="E31" s="11">
        <v>3040329.0834</v>
      </c>
      <c r="F31" s="11">
        <v>16323795.37</v>
      </c>
      <c r="G31" s="11">
        <v>77021876.748</v>
      </c>
    </row>
    <row r="32" spans="1:7" ht="12" customHeight="1">
      <c r="A32" s="2" t="str">
        <f>"Jul "&amp;RIGHT(A7,4)+1</f>
        <v>Jul 2012</v>
      </c>
      <c r="B32" s="11">
        <v>82833746.4792</v>
      </c>
      <c r="C32" s="11" t="s">
        <v>395</v>
      </c>
      <c r="D32" s="11">
        <v>82833746.4792</v>
      </c>
      <c r="E32" s="11">
        <v>3172052.9956</v>
      </c>
      <c r="F32" s="11">
        <v>19941495.88</v>
      </c>
      <c r="G32" s="11">
        <v>105947295.3548</v>
      </c>
    </row>
    <row r="33" spans="1:7" ht="12" customHeight="1">
      <c r="A33" s="2" t="str">
        <f>"Aug "&amp;RIGHT(A7,4)+1</f>
        <v>Aug 2012</v>
      </c>
      <c r="B33" s="11">
        <v>164343928.5059</v>
      </c>
      <c r="C33" s="11" t="s">
        <v>395</v>
      </c>
      <c r="D33" s="11">
        <v>164343928.5059</v>
      </c>
      <c r="E33" s="11">
        <v>3175752.7501</v>
      </c>
      <c r="F33" s="11">
        <v>18372105.93</v>
      </c>
      <c r="G33" s="11">
        <v>185891787.186</v>
      </c>
    </row>
    <row r="34" spans="1:7" ht="12" customHeight="1">
      <c r="A34" s="2" t="str">
        <f>"Sep "&amp;RIGHT(A7,4)+1</f>
        <v>Sep 2012</v>
      </c>
      <c r="B34" s="11" t="s">
        <v>395</v>
      </c>
      <c r="C34" s="11" t="s">
        <v>395</v>
      </c>
      <c r="D34" s="11" t="s">
        <v>395</v>
      </c>
      <c r="E34" s="11" t="s">
        <v>395</v>
      </c>
      <c r="F34" s="11" t="s">
        <v>395</v>
      </c>
      <c r="G34" s="11" t="s">
        <v>395</v>
      </c>
    </row>
    <row r="35" spans="1:7" ht="12" customHeight="1">
      <c r="A35" s="12" t="s">
        <v>57</v>
      </c>
      <c r="B35" s="13">
        <v>1275389822.9117</v>
      </c>
      <c r="C35" s="13" t="s">
        <v>395</v>
      </c>
      <c r="D35" s="13">
        <v>1275389822.9117</v>
      </c>
      <c r="E35" s="13">
        <v>30622198.2777</v>
      </c>
      <c r="F35" s="13">
        <v>353991498.19</v>
      </c>
      <c r="G35" s="13">
        <v>1660003519.3794</v>
      </c>
    </row>
    <row r="36" spans="1:7" ht="12" customHeight="1">
      <c r="A36" s="14" t="str">
        <f>"Total "&amp;MID(A21,7,LEN(A21)-13)&amp;" Months"</f>
        <v>Total 11 Months</v>
      </c>
      <c r="B36" s="15">
        <v>1275389822.9117</v>
      </c>
      <c r="C36" s="15" t="s">
        <v>395</v>
      </c>
      <c r="D36" s="15">
        <v>1275389822.9117</v>
      </c>
      <c r="E36" s="15">
        <v>30622198.2777</v>
      </c>
      <c r="F36" s="15">
        <v>353991498.19</v>
      </c>
      <c r="G36" s="15">
        <v>1660003519.3794</v>
      </c>
    </row>
    <row r="37" spans="1:7" ht="12" customHeight="1">
      <c r="A37" s="33"/>
      <c r="B37" s="33"/>
      <c r="C37" s="33"/>
      <c r="D37" s="33"/>
      <c r="E37" s="33"/>
      <c r="F37" s="33"/>
      <c r="G37" s="33"/>
    </row>
    <row r="38" spans="1:7" ht="69.75" customHeight="1">
      <c r="A38" s="53" t="s">
        <v>194</v>
      </c>
      <c r="B38" s="53"/>
      <c r="C38" s="53"/>
      <c r="D38" s="53"/>
      <c r="E38" s="53"/>
      <c r="F38" s="53"/>
      <c r="G38"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1:F1"/>
    <mergeCell ref="A2:F2"/>
    <mergeCell ref="A3:A5"/>
    <mergeCell ref="B3:D3"/>
    <mergeCell ref="E3:F3"/>
    <mergeCell ref="A38:G38"/>
    <mergeCell ref="G3:G5"/>
    <mergeCell ref="B4:B5"/>
    <mergeCell ref="C4:C5"/>
    <mergeCell ref="D4:D5"/>
    <mergeCell ref="E4:E5"/>
    <mergeCell ref="F4:F5"/>
    <mergeCell ref="B6:G6"/>
    <mergeCell ref="A37:G37"/>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8.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A1" sqref="A1:G1"/>
    </sheetView>
  </sheetViews>
  <sheetFormatPr defaultColWidth="9.140625" defaultRowHeight="12.75"/>
  <cols>
    <col min="1" max="1" width="12.140625" style="0" customWidth="1"/>
    <col min="2" max="2" width="11.7109375" style="0" customWidth="1"/>
    <col min="3" max="8" width="11.421875" style="0" customWidth="1"/>
  </cols>
  <sheetData>
    <row r="1" spans="1:8" ht="12" customHeight="1">
      <c r="A1" s="42" t="s">
        <v>393</v>
      </c>
      <c r="B1" s="42"/>
      <c r="C1" s="42"/>
      <c r="D1" s="42"/>
      <c r="E1" s="42"/>
      <c r="F1" s="42"/>
      <c r="G1" s="42"/>
      <c r="H1" s="63">
        <v>41222</v>
      </c>
    </row>
    <row r="2" spans="1:8" ht="12" customHeight="1">
      <c r="A2" s="44" t="s">
        <v>273</v>
      </c>
      <c r="B2" s="44"/>
      <c r="C2" s="44"/>
      <c r="D2" s="44"/>
      <c r="E2" s="44"/>
      <c r="F2" s="44"/>
      <c r="G2" s="44"/>
      <c r="H2" s="1"/>
    </row>
    <row r="3" spans="1:8" ht="24" customHeight="1">
      <c r="A3" s="46" t="s">
        <v>52</v>
      </c>
      <c r="B3" s="38" t="s">
        <v>360</v>
      </c>
      <c r="C3" s="38" t="s">
        <v>285</v>
      </c>
      <c r="D3" s="48" t="s">
        <v>55</v>
      </c>
      <c r="E3" s="49"/>
      <c r="F3" s="48" t="s">
        <v>195</v>
      </c>
      <c r="G3" s="54"/>
      <c r="H3" s="54"/>
    </row>
    <row r="4" spans="1:8" ht="24" customHeight="1">
      <c r="A4" s="47"/>
      <c r="B4" s="39"/>
      <c r="C4" s="39"/>
      <c r="D4" s="10" t="s">
        <v>274</v>
      </c>
      <c r="E4" s="10" t="s">
        <v>275</v>
      </c>
      <c r="F4" s="10" t="s">
        <v>196</v>
      </c>
      <c r="G4" s="10" t="s">
        <v>276</v>
      </c>
      <c r="H4" s="9" t="s">
        <v>57</v>
      </c>
    </row>
    <row r="5" spans="1:8" ht="12" customHeight="1">
      <c r="A5" s="1"/>
      <c r="B5" s="33" t="str">
        <f>REPT("-",78)&amp;" Dollars "&amp;REPT("-",78)</f>
        <v>------------------------------------------------------------------------------ Dollars ------------------------------------------------------------------------------</v>
      </c>
      <c r="C5" s="33"/>
      <c r="D5" s="33"/>
      <c r="E5" s="33"/>
      <c r="F5" s="33"/>
      <c r="G5" s="33"/>
      <c r="H5" s="33"/>
    </row>
    <row r="6" ht="12" customHeight="1">
      <c r="A6" s="3" t="s">
        <v>394</v>
      </c>
    </row>
    <row r="7" spans="1:8" ht="12" customHeight="1">
      <c r="A7" s="2" t="str">
        <f>"Oct "&amp;RIGHT(A6,4)-1</f>
        <v>Oct 2010</v>
      </c>
      <c r="B7" s="11">
        <v>5787651557</v>
      </c>
      <c r="C7" s="11">
        <v>170706201</v>
      </c>
      <c r="D7" s="11">
        <v>444521985</v>
      </c>
      <c r="E7" s="11">
        <v>11801841.4516</v>
      </c>
      <c r="F7" s="11">
        <v>4464232.891</v>
      </c>
      <c r="G7" s="11">
        <v>26139</v>
      </c>
      <c r="H7" s="11">
        <v>4490371.891</v>
      </c>
    </row>
    <row r="8" spans="1:8" ht="12" customHeight="1">
      <c r="A8" s="2" t="str">
        <f>"Nov "&amp;RIGHT(A6,4)-1</f>
        <v>Nov 2010</v>
      </c>
      <c r="B8" s="11">
        <v>5819863551</v>
      </c>
      <c r="C8" s="11">
        <v>170706201</v>
      </c>
      <c r="D8" s="11">
        <v>472908001</v>
      </c>
      <c r="E8" s="11">
        <v>11834065.1838</v>
      </c>
      <c r="F8" s="11">
        <v>4645431.4472</v>
      </c>
      <c r="G8" s="11">
        <v>0</v>
      </c>
      <c r="H8" s="11">
        <v>4645431.4472</v>
      </c>
    </row>
    <row r="9" spans="1:8" ht="12" customHeight="1">
      <c r="A9" s="2" t="str">
        <f>"Dec "&amp;RIGHT(A6,4)-1</f>
        <v>Dec 2010</v>
      </c>
      <c r="B9" s="11">
        <v>6792450234</v>
      </c>
      <c r="C9" s="11">
        <v>170706201</v>
      </c>
      <c r="D9" s="11">
        <v>512381295</v>
      </c>
      <c r="E9" s="11">
        <v>11800435.6722</v>
      </c>
      <c r="F9" s="11">
        <v>12475125.8119</v>
      </c>
      <c r="G9" s="11">
        <v>0</v>
      </c>
      <c r="H9" s="11">
        <v>12475125.8119</v>
      </c>
    </row>
    <row r="10" spans="1:8" ht="12" customHeight="1">
      <c r="A10" s="2" t="str">
        <f>"Jan "&amp;RIGHT(A6,4)</f>
        <v>Jan 2011</v>
      </c>
      <c r="B10" s="11">
        <v>5877560503</v>
      </c>
      <c r="C10" s="11">
        <v>170706201</v>
      </c>
      <c r="D10" s="11">
        <v>521139946</v>
      </c>
      <c r="E10" s="11">
        <v>12065013.8433</v>
      </c>
      <c r="F10" s="11">
        <v>4743314.4533</v>
      </c>
      <c r="G10" s="11">
        <v>0</v>
      </c>
      <c r="H10" s="11">
        <v>4743314.4533</v>
      </c>
    </row>
    <row r="11" spans="1:8" ht="12" customHeight="1">
      <c r="A11" s="2" t="str">
        <f>"Feb "&amp;RIGHT(A6,4)</f>
        <v>Feb 2011</v>
      </c>
      <c r="B11" s="11">
        <v>5898393817</v>
      </c>
      <c r="C11" s="11">
        <v>170706201</v>
      </c>
      <c r="D11" s="11">
        <v>509782558</v>
      </c>
      <c r="E11" s="11">
        <v>12511622.3353</v>
      </c>
      <c r="F11" s="11">
        <v>4370146.1412</v>
      </c>
      <c r="G11" s="11">
        <v>0</v>
      </c>
      <c r="H11" s="11">
        <v>4370146.1412</v>
      </c>
    </row>
    <row r="12" spans="1:8" ht="12" customHeight="1">
      <c r="A12" s="2" t="str">
        <f>"Mar "&amp;RIGHT(A6,4)</f>
        <v>Mar 2011</v>
      </c>
      <c r="B12" s="11">
        <v>6890375389</v>
      </c>
      <c r="C12" s="11">
        <v>170706201</v>
      </c>
      <c r="D12" s="11">
        <v>542241221</v>
      </c>
      <c r="E12" s="11">
        <v>13319795.5335</v>
      </c>
      <c r="F12" s="11">
        <v>11861171.2293</v>
      </c>
      <c r="G12" s="11">
        <v>0</v>
      </c>
      <c r="H12" s="11">
        <v>11861171.2293</v>
      </c>
    </row>
    <row r="13" spans="1:8" ht="12" customHeight="1">
      <c r="A13" s="2" t="str">
        <f>"Apr "&amp;RIGHT(A6,4)</f>
        <v>Apr 2011</v>
      </c>
      <c r="B13" s="11">
        <v>5958936644</v>
      </c>
      <c r="C13" s="11">
        <v>170706201</v>
      </c>
      <c r="D13" s="11">
        <v>540746109</v>
      </c>
      <c r="E13" s="11">
        <v>13381054.4292</v>
      </c>
      <c r="F13" s="11">
        <v>4675916.6023</v>
      </c>
      <c r="G13" s="11">
        <v>0</v>
      </c>
      <c r="H13" s="11">
        <v>4675916.6023</v>
      </c>
    </row>
    <row r="14" spans="1:8" ht="12" customHeight="1">
      <c r="A14" s="2" t="str">
        <f>"May "&amp;RIGHT(A6,4)</f>
        <v>May 2011</v>
      </c>
      <c r="B14" s="11">
        <v>6130578249</v>
      </c>
      <c r="C14" s="11">
        <v>170706201</v>
      </c>
      <c r="D14" s="11">
        <v>570902074</v>
      </c>
      <c r="E14" s="11">
        <v>13393319.857</v>
      </c>
      <c r="F14" s="11">
        <v>4723350.1366</v>
      </c>
      <c r="G14" s="11">
        <v>0</v>
      </c>
      <c r="H14" s="11">
        <v>4723350.1366</v>
      </c>
    </row>
    <row r="15" spans="1:8" ht="12" customHeight="1">
      <c r="A15" s="2" t="str">
        <f>"Jun "&amp;RIGHT(A6,4)</f>
        <v>Jun 2011</v>
      </c>
      <c r="B15" s="11">
        <v>6990964928</v>
      </c>
      <c r="C15" s="11">
        <v>170706201</v>
      </c>
      <c r="D15" s="11">
        <v>588831687</v>
      </c>
      <c r="E15" s="11">
        <v>13538614.8911</v>
      </c>
      <c r="F15" s="11">
        <v>14626075.3797</v>
      </c>
      <c r="G15" s="11">
        <v>0</v>
      </c>
      <c r="H15" s="11">
        <v>14626075.3797</v>
      </c>
    </row>
    <row r="16" spans="1:8" ht="12" customHeight="1">
      <c r="A16" s="2" t="str">
        <f>"Jul "&amp;RIGHT(A6,4)</f>
        <v>Jul 2011</v>
      </c>
      <c r="B16" s="11">
        <v>6096949859</v>
      </c>
      <c r="C16" s="11">
        <v>170706201</v>
      </c>
      <c r="D16" s="11">
        <v>573701866</v>
      </c>
      <c r="E16" s="11">
        <v>14356711.4424</v>
      </c>
      <c r="F16" s="11">
        <v>5108055.5225</v>
      </c>
      <c r="G16" s="11">
        <v>386386.8</v>
      </c>
      <c r="H16" s="11">
        <v>5494442.3225</v>
      </c>
    </row>
    <row r="17" spans="1:8" ht="12" customHeight="1">
      <c r="A17" s="2" t="str">
        <f>"Aug "&amp;RIGHT(A6,4)</f>
        <v>Aug 2011</v>
      </c>
      <c r="B17" s="11">
        <v>6140144993</v>
      </c>
      <c r="C17" s="11">
        <v>170706201</v>
      </c>
      <c r="D17" s="11">
        <v>715838738</v>
      </c>
      <c r="E17" s="11">
        <v>14718752.9164</v>
      </c>
      <c r="F17" s="11">
        <v>5132945.0006</v>
      </c>
      <c r="G17" s="11">
        <v>604289.25</v>
      </c>
      <c r="H17" s="11">
        <v>5737234.2506</v>
      </c>
    </row>
    <row r="18" spans="1:8" ht="12" customHeight="1">
      <c r="A18" s="2" t="str">
        <f>"Sep "&amp;RIGHT(A6,4)</f>
        <v>Sep 2011</v>
      </c>
      <c r="B18" s="11">
        <v>7332394137</v>
      </c>
      <c r="C18" s="11">
        <v>170706210</v>
      </c>
      <c r="D18" s="11">
        <v>1176788835</v>
      </c>
      <c r="E18" s="11">
        <v>55776080.5321</v>
      </c>
      <c r="F18" s="11">
        <v>17159781.8392</v>
      </c>
      <c r="G18" s="11">
        <v>709024.74</v>
      </c>
      <c r="H18" s="11">
        <v>17868806.5792</v>
      </c>
    </row>
    <row r="19" spans="1:8" ht="12" customHeight="1">
      <c r="A19" s="12" t="s">
        <v>57</v>
      </c>
      <c r="B19" s="13">
        <v>75716263861</v>
      </c>
      <c r="C19" s="13">
        <v>2048474421</v>
      </c>
      <c r="D19" s="13">
        <v>7169784315</v>
      </c>
      <c r="E19" s="13">
        <v>198497308.0879</v>
      </c>
      <c r="F19" s="13">
        <v>93985546.4548</v>
      </c>
      <c r="G19" s="13">
        <v>1725839.79</v>
      </c>
      <c r="H19" s="13">
        <v>95711386.2448</v>
      </c>
    </row>
    <row r="20" spans="1:8" ht="12" customHeight="1">
      <c r="A20" s="14" t="s">
        <v>396</v>
      </c>
      <c r="B20" s="15">
        <v>68383869724</v>
      </c>
      <c r="C20" s="15">
        <v>1877768211</v>
      </c>
      <c r="D20" s="15">
        <v>5992995480</v>
      </c>
      <c r="E20" s="15">
        <v>142721227.5558</v>
      </c>
      <c r="F20" s="15">
        <v>76825764.6156</v>
      </c>
      <c r="G20" s="15">
        <v>1016815.05</v>
      </c>
      <c r="H20" s="15">
        <v>77842579.6656</v>
      </c>
    </row>
    <row r="21" ht="12" customHeight="1">
      <c r="A21" s="3" t="str">
        <f>"FY "&amp;RIGHT(A6,4)+1</f>
        <v>FY 2012</v>
      </c>
    </row>
    <row r="22" spans="1:8" ht="12" customHeight="1">
      <c r="A22" s="2" t="str">
        <f>"Oct "&amp;RIGHT(A6,4)</f>
        <v>Oct 2011</v>
      </c>
      <c r="B22" s="11">
        <v>6246257920</v>
      </c>
      <c r="C22" s="11">
        <v>170853896</v>
      </c>
      <c r="D22" s="11">
        <v>463463606</v>
      </c>
      <c r="E22" s="11">
        <v>14728743.0371</v>
      </c>
      <c r="F22" s="11">
        <v>5234667.5153</v>
      </c>
      <c r="G22" s="11">
        <v>516782.39</v>
      </c>
      <c r="H22" s="11">
        <v>5751449.9053</v>
      </c>
    </row>
    <row r="23" spans="1:8" ht="12" customHeight="1">
      <c r="A23" s="2" t="str">
        <f>"Nov "&amp;RIGHT(A6,4)</f>
        <v>Nov 2011</v>
      </c>
      <c r="B23" s="11">
        <v>6219636272</v>
      </c>
      <c r="C23" s="11">
        <v>170853896</v>
      </c>
      <c r="D23" s="11">
        <v>498613543</v>
      </c>
      <c r="E23" s="11">
        <v>14884043.2973</v>
      </c>
      <c r="F23" s="11">
        <v>5693165.7906</v>
      </c>
      <c r="G23" s="11">
        <v>645496.56</v>
      </c>
      <c r="H23" s="11">
        <v>6338662.3506</v>
      </c>
    </row>
    <row r="24" spans="1:8" ht="12" customHeight="1">
      <c r="A24" s="2" t="str">
        <f>"Dec "&amp;RIGHT(A6,4)</f>
        <v>Dec 2011</v>
      </c>
      <c r="B24" s="11">
        <v>7122955791</v>
      </c>
      <c r="C24" s="11">
        <v>170853896</v>
      </c>
      <c r="D24" s="11">
        <v>535834441</v>
      </c>
      <c r="E24" s="11">
        <v>34795312.2718</v>
      </c>
      <c r="F24" s="11">
        <v>12946019.0108</v>
      </c>
      <c r="G24" s="11">
        <v>0</v>
      </c>
      <c r="H24" s="11">
        <v>12946019.0108</v>
      </c>
    </row>
    <row r="25" spans="1:8" ht="12" customHeight="1">
      <c r="A25" s="2" t="str">
        <f>"Jan "&amp;RIGHT(A6,4)+1</f>
        <v>Jan 2012</v>
      </c>
      <c r="B25" s="11">
        <v>6162756561</v>
      </c>
      <c r="C25" s="11">
        <v>170853896</v>
      </c>
      <c r="D25" s="11">
        <v>552697077</v>
      </c>
      <c r="E25" s="11">
        <v>13978649.7693</v>
      </c>
      <c r="F25" s="11">
        <v>5482265.9172</v>
      </c>
      <c r="G25" s="11">
        <v>22583.4</v>
      </c>
      <c r="H25" s="11">
        <v>5504849.3172</v>
      </c>
    </row>
    <row r="26" spans="1:8" ht="12" customHeight="1">
      <c r="A26" s="2" t="str">
        <f>"Feb "&amp;RIGHT(A6,4)+1</f>
        <v>Feb 2012</v>
      </c>
      <c r="B26" s="11">
        <v>6171646912</v>
      </c>
      <c r="C26" s="11">
        <v>170853896</v>
      </c>
      <c r="D26" s="11">
        <v>551720297</v>
      </c>
      <c r="E26" s="11">
        <v>13954016.2217</v>
      </c>
      <c r="F26" s="11">
        <v>4902323.4226</v>
      </c>
      <c r="G26" s="11" t="s">
        <v>395</v>
      </c>
      <c r="H26" s="11">
        <v>4902323.4226</v>
      </c>
    </row>
    <row r="27" spans="1:8" ht="12" customHeight="1">
      <c r="A27" s="2" t="str">
        <f>"Mar "&amp;RIGHT(A6,4)+1</f>
        <v>Mar 2012</v>
      </c>
      <c r="B27" s="11">
        <v>7179365793</v>
      </c>
      <c r="C27" s="11">
        <v>170853896</v>
      </c>
      <c r="D27" s="11">
        <v>548651400</v>
      </c>
      <c r="E27" s="11">
        <v>22211328.4283</v>
      </c>
      <c r="F27" s="11">
        <v>14517698.0082</v>
      </c>
      <c r="G27" s="11" t="s">
        <v>395</v>
      </c>
      <c r="H27" s="11">
        <v>14517698.0082</v>
      </c>
    </row>
    <row r="28" spans="1:8" ht="12" customHeight="1">
      <c r="A28" s="2" t="str">
        <f>"Apr "&amp;RIGHT(A6,4)+1</f>
        <v>Apr 2012</v>
      </c>
      <c r="B28" s="11">
        <v>6137656943</v>
      </c>
      <c r="C28" s="11">
        <v>170853896</v>
      </c>
      <c r="D28" s="11">
        <v>562369132</v>
      </c>
      <c r="E28" s="11">
        <v>13743140.8204</v>
      </c>
      <c r="F28" s="11">
        <v>5002589.6929</v>
      </c>
      <c r="G28" s="11" t="s">
        <v>395</v>
      </c>
      <c r="H28" s="11">
        <v>5002589.6929</v>
      </c>
    </row>
    <row r="29" spans="1:8" ht="12" customHeight="1">
      <c r="A29" s="2" t="str">
        <f>"May "&amp;RIGHT(A6,4)+1</f>
        <v>May 2012</v>
      </c>
      <c r="B29" s="11">
        <v>6192043226</v>
      </c>
      <c r="C29" s="11">
        <v>170853896</v>
      </c>
      <c r="D29" s="11">
        <v>565513227</v>
      </c>
      <c r="E29" s="11">
        <v>13901754.6369</v>
      </c>
      <c r="F29" s="11">
        <v>5087387.8102</v>
      </c>
      <c r="G29" s="11" t="s">
        <v>395</v>
      </c>
      <c r="H29" s="11">
        <v>5087387.8102</v>
      </c>
    </row>
    <row r="30" spans="1:8" ht="12" customHeight="1">
      <c r="A30" s="2" t="str">
        <f>"Jun "&amp;RIGHT(A6,4)+1</f>
        <v>Jun 2012</v>
      </c>
      <c r="B30" s="11">
        <v>7067138083</v>
      </c>
      <c r="C30" s="11">
        <v>170853896</v>
      </c>
      <c r="D30" s="11">
        <v>581446880</v>
      </c>
      <c r="E30" s="11">
        <v>18768840.2363</v>
      </c>
      <c r="F30" s="11">
        <v>13450250.1017</v>
      </c>
      <c r="G30" s="11" t="s">
        <v>395</v>
      </c>
      <c r="H30" s="11">
        <v>13450250.1017</v>
      </c>
    </row>
    <row r="31" spans="1:8" ht="12" customHeight="1">
      <c r="A31" s="2" t="str">
        <f>"Jul "&amp;RIGHT(A6,4)+1</f>
        <v>Jul 2012</v>
      </c>
      <c r="B31" s="11">
        <v>6275981627</v>
      </c>
      <c r="C31" s="11">
        <v>170853896</v>
      </c>
      <c r="D31" s="11">
        <v>559473168</v>
      </c>
      <c r="E31" s="11">
        <v>14061999.6014</v>
      </c>
      <c r="F31" s="11">
        <v>5308388.9984</v>
      </c>
      <c r="G31" s="11">
        <v>128623.68</v>
      </c>
      <c r="H31" s="11">
        <v>5437012.6784</v>
      </c>
    </row>
    <row r="32" spans="1:8" ht="12" customHeight="1">
      <c r="A32" s="2" t="str">
        <f>"Aug "&amp;RIGHT(A6,4)+1</f>
        <v>Aug 2012</v>
      </c>
      <c r="B32" s="11">
        <v>6295758505</v>
      </c>
      <c r="C32" s="11">
        <v>170853896</v>
      </c>
      <c r="D32" s="11">
        <v>751586127</v>
      </c>
      <c r="E32" s="11">
        <v>13816457.0409</v>
      </c>
      <c r="F32" s="11">
        <v>5557328.1551</v>
      </c>
      <c r="G32" s="11">
        <v>1344350.52</v>
      </c>
      <c r="H32" s="11">
        <v>6901678.6751</v>
      </c>
    </row>
    <row r="33" spans="1:8" ht="12" customHeight="1">
      <c r="A33" s="2" t="str">
        <f>"Sep "&amp;RIGHT(A6,4)+1</f>
        <v>Sep 2012</v>
      </c>
      <c r="B33" s="11" t="s">
        <v>395</v>
      </c>
      <c r="C33" s="11" t="s">
        <v>395</v>
      </c>
      <c r="D33" s="11" t="s">
        <v>395</v>
      </c>
      <c r="E33" s="11" t="s">
        <v>395</v>
      </c>
      <c r="F33" s="11" t="s">
        <v>395</v>
      </c>
      <c r="G33" s="11" t="s">
        <v>395</v>
      </c>
      <c r="H33" s="11" t="s">
        <v>395</v>
      </c>
    </row>
    <row r="34" spans="1:8" ht="12" customHeight="1">
      <c r="A34" s="12" t="s">
        <v>57</v>
      </c>
      <c r="B34" s="13">
        <v>71071197633</v>
      </c>
      <c r="C34" s="13">
        <v>1879392856</v>
      </c>
      <c r="D34" s="13">
        <v>6171368898</v>
      </c>
      <c r="E34" s="13">
        <v>188844285.3614</v>
      </c>
      <c r="F34" s="13">
        <v>83182084.423</v>
      </c>
      <c r="G34" s="13">
        <v>2657836.55</v>
      </c>
      <c r="H34" s="13">
        <v>85839920.973</v>
      </c>
    </row>
    <row r="35" spans="1:8" ht="12" customHeight="1">
      <c r="A35" s="14" t="str">
        <f>"Total "&amp;MID(A20,7,LEN(A20)-13)&amp;" Months"</f>
        <v>Total 11 Months</v>
      </c>
      <c r="B35" s="15">
        <v>71071197633</v>
      </c>
      <c r="C35" s="15">
        <v>1879392856</v>
      </c>
      <c r="D35" s="15">
        <v>6171368898</v>
      </c>
      <c r="E35" s="15">
        <v>188844285.3614</v>
      </c>
      <c r="F35" s="15">
        <v>83182084.423</v>
      </c>
      <c r="G35" s="15">
        <v>2657836.55</v>
      </c>
      <c r="H35" s="15">
        <v>85839920.973</v>
      </c>
    </row>
    <row r="36" spans="1:8" ht="12" customHeight="1">
      <c r="A36" s="33"/>
      <c r="B36" s="33"/>
      <c r="C36" s="33"/>
      <c r="D36" s="33"/>
      <c r="E36" s="33"/>
      <c r="F36" s="33"/>
      <c r="G36" s="33"/>
      <c r="H36" s="33"/>
    </row>
    <row r="37" spans="1:8" ht="176.25" customHeight="1">
      <c r="A37" s="53" t="s">
        <v>384</v>
      </c>
      <c r="B37" s="53"/>
      <c r="C37" s="53"/>
      <c r="D37" s="53"/>
      <c r="E37" s="53"/>
      <c r="F37" s="53"/>
      <c r="G37" s="53"/>
      <c r="H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0">
    <mergeCell ref="A37:H37"/>
    <mergeCell ref="B5:H5"/>
    <mergeCell ref="A36:H36"/>
    <mergeCell ref="A1:G1"/>
    <mergeCell ref="A2:G2"/>
    <mergeCell ref="A3:A4"/>
    <mergeCell ref="C3:C4"/>
    <mergeCell ref="D3:E3"/>
    <mergeCell ref="F3:H3"/>
    <mergeCell ref="B3:B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2" sqref="A2:H2"/>
    </sheetView>
  </sheetViews>
  <sheetFormatPr defaultColWidth="9.140625" defaultRowHeight="12.75"/>
  <cols>
    <col min="1" max="1" width="12.140625" style="0" customWidth="1"/>
    <col min="2" max="9" width="11.421875" style="0" customWidth="1"/>
  </cols>
  <sheetData>
    <row r="1" spans="1:9" ht="12" customHeight="1">
      <c r="A1" s="42" t="s">
        <v>393</v>
      </c>
      <c r="B1" s="42"/>
      <c r="C1" s="42"/>
      <c r="D1" s="42"/>
      <c r="E1" s="42"/>
      <c r="F1" s="42"/>
      <c r="G1" s="42"/>
      <c r="H1" s="42"/>
      <c r="I1" s="63">
        <v>41222</v>
      </c>
    </row>
    <row r="2" spans="1:9" ht="12" customHeight="1">
      <c r="A2" s="44" t="s">
        <v>277</v>
      </c>
      <c r="B2" s="44"/>
      <c r="C2" s="44"/>
      <c r="D2" s="44"/>
      <c r="E2" s="44"/>
      <c r="F2" s="44"/>
      <c r="G2" s="44"/>
      <c r="H2" s="44"/>
      <c r="I2" s="1"/>
    </row>
    <row r="3" spans="1:9" ht="24" customHeight="1">
      <c r="A3" s="46" t="s">
        <v>52</v>
      </c>
      <c r="B3" s="48" t="s">
        <v>278</v>
      </c>
      <c r="C3" s="54"/>
      <c r="D3" s="54"/>
      <c r="E3" s="54"/>
      <c r="F3" s="54"/>
      <c r="G3" s="54"/>
      <c r="H3" s="49"/>
      <c r="I3" s="40" t="s">
        <v>54</v>
      </c>
    </row>
    <row r="4" spans="1:9" ht="24" customHeight="1">
      <c r="A4" s="47"/>
      <c r="B4" s="10" t="s">
        <v>197</v>
      </c>
      <c r="C4" s="10" t="s">
        <v>198</v>
      </c>
      <c r="D4" s="10" t="s">
        <v>199</v>
      </c>
      <c r="E4" s="10" t="s">
        <v>180</v>
      </c>
      <c r="F4" s="10" t="s">
        <v>200</v>
      </c>
      <c r="G4" s="10" t="s">
        <v>201</v>
      </c>
      <c r="H4" s="10" t="s">
        <v>57</v>
      </c>
      <c r="I4" s="41"/>
    </row>
    <row r="5" spans="1:9" ht="12" customHeight="1">
      <c r="A5" s="1"/>
      <c r="B5" s="33" t="str">
        <f>REPT("-",90)&amp;" Dollars "&amp;REPT("-",90)</f>
        <v>------------------------------------------------------------------------------------------ Dollars ------------------------------------------------------------------------------------------</v>
      </c>
      <c r="C5" s="33"/>
      <c r="D5" s="33"/>
      <c r="E5" s="33"/>
      <c r="F5" s="33"/>
      <c r="G5" s="33"/>
      <c r="H5" s="33"/>
      <c r="I5" s="33"/>
    </row>
    <row r="6" ht="12" customHeight="1">
      <c r="A6" s="3" t="s">
        <v>394</v>
      </c>
    </row>
    <row r="7" spans="1:9" ht="12" customHeight="1">
      <c r="A7" s="2" t="str">
        <f>"Oct "&amp;RIGHT(A6,4)-1</f>
        <v>Oct 2010</v>
      </c>
      <c r="B7" s="11">
        <v>1238990929.9125</v>
      </c>
      <c r="C7" s="11">
        <v>0</v>
      </c>
      <c r="D7" s="11">
        <v>330964268.24</v>
      </c>
      <c r="E7" s="11">
        <v>215722360.04</v>
      </c>
      <c r="F7" s="11">
        <v>351110.28</v>
      </c>
      <c r="G7" s="11">
        <v>0</v>
      </c>
      <c r="H7" s="11">
        <v>1786028668.4725</v>
      </c>
      <c r="I7" s="11">
        <v>1162179.9775</v>
      </c>
    </row>
    <row r="8" spans="1:9" ht="12" customHeight="1">
      <c r="A8" s="2" t="str">
        <f>"Nov "&amp;RIGHT(A6,4)-1</f>
        <v>Nov 2010</v>
      </c>
      <c r="B8" s="11">
        <v>1120708135.99</v>
      </c>
      <c r="C8" s="11">
        <v>0</v>
      </c>
      <c r="D8" s="11">
        <v>302515889.63</v>
      </c>
      <c r="E8" s="11">
        <v>206614231.62</v>
      </c>
      <c r="F8" s="11">
        <v>278556.38</v>
      </c>
      <c r="G8" s="11">
        <v>0</v>
      </c>
      <c r="H8" s="11">
        <v>1630116813.62</v>
      </c>
      <c r="I8" s="11">
        <v>1059180.4</v>
      </c>
    </row>
    <row r="9" spans="1:9" ht="12" customHeight="1">
      <c r="A9" s="2" t="str">
        <f>"Dec "&amp;RIGHT(A6,4)-1</f>
        <v>Dec 2010</v>
      </c>
      <c r="B9" s="11">
        <v>856644639.0525</v>
      </c>
      <c r="C9" s="11">
        <v>0</v>
      </c>
      <c r="D9" s="11">
        <v>223115882.33</v>
      </c>
      <c r="E9" s="11">
        <v>253855514.74</v>
      </c>
      <c r="F9" s="11">
        <v>2643009.78</v>
      </c>
      <c r="G9" s="11">
        <v>82553978</v>
      </c>
      <c r="H9" s="11">
        <v>1418813023.9025</v>
      </c>
      <c r="I9" s="11">
        <v>827404.94</v>
      </c>
    </row>
    <row r="10" spans="1:9" ht="12" customHeight="1">
      <c r="A10" s="2" t="str">
        <f>"Jan "&amp;RIGHT(A6,4)</f>
        <v>Jan 2011</v>
      </c>
      <c r="B10" s="11">
        <v>1134554387.495</v>
      </c>
      <c r="C10" s="11">
        <v>0</v>
      </c>
      <c r="D10" s="11">
        <v>284886392.58</v>
      </c>
      <c r="E10" s="11">
        <v>200844159.08</v>
      </c>
      <c r="F10" s="11">
        <v>247084.19</v>
      </c>
      <c r="G10" s="11">
        <v>0</v>
      </c>
      <c r="H10" s="11">
        <v>1620532023.345</v>
      </c>
      <c r="I10" s="11">
        <v>1085004.3175</v>
      </c>
    </row>
    <row r="11" spans="1:9" ht="12" customHeight="1">
      <c r="A11" s="2" t="str">
        <f>"Feb "&amp;RIGHT(A6,4)</f>
        <v>Feb 2011</v>
      </c>
      <c r="B11" s="11">
        <v>1107820307.1775</v>
      </c>
      <c r="C11" s="11">
        <v>0</v>
      </c>
      <c r="D11" s="11">
        <v>286113351.98</v>
      </c>
      <c r="E11" s="11">
        <v>197343638.05</v>
      </c>
      <c r="F11" s="11">
        <v>252203.94</v>
      </c>
      <c r="G11" s="11">
        <v>0</v>
      </c>
      <c r="H11" s="11">
        <v>1591529501.1475</v>
      </c>
      <c r="I11" s="11">
        <v>979962.51</v>
      </c>
    </row>
    <row r="12" spans="1:9" ht="12" customHeight="1">
      <c r="A12" s="2" t="str">
        <f>"Mar "&amp;RIGHT(A6,4)</f>
        <v>Mar 2011</v>
      </c>
      <c r="B12" s="11">
        <v>1277929591.7875</v>
      </c>
      <c r="C12" s="11">
        <v>0</v>
      </c>
      <c r="D12" s="11">
        <v>348430693.32</v>
      </c>
      <c r="E12" s="11">
        <v>311760792.53</v>
      </c>
      <c r="F12" s="11">
        <v>2835026.06</v>
      </c>
      <c r="G12" s="11">
        <v>54147298</v>
      </c>
      <c r="H12" s="11">
        <v>1995103401.6975</v>
      </c>
      <c r="I12" s="11">
        <v>1161783.495</v>
      </c>
    </row>
    <row r="13" spans="1:9" ht="12" customHeight="1">
      <c r="A13" s="2" t="str">
        <f>"Apr "&amp;RIGHT(A6,4)</f>
        <v>Apr 2011</v>
      </c>
      <c r="B13" s="11">
        <v>1051815888.24</v>
      </c>
      <c r="C13" s="11">
        <v>0</v>
      </c>
      <c r="D13" s="11">
        <v>303388402.16</v>
      </c>
      <c r="E13" s="11">
        <v>216058406.06</v>
      </c>
      <c r="F13" s="11">
        <v>349916.08</v>
      </c>
      <c r="G13" s="11">
        <v>0</v>
      </c>
      <c r="H13" s="11">
        <v>1571612612.54</v>
      </c>
      <c r="I13" s="11">
        <v>989974.585</v>
      </c>
    </row>
    <row r="14" spans="1:9" ht="12" customHeight="1">
      <c r="A14" s="2" t="str">
        <f>"May "&amp;RIGHT(A6,4)</f>
        <v>May 2011</v>
      </c>
      <c r="B14" s="11">
        <v>1136059572.7225</v>
      </c>
      <c r="C14" s="11">
        <v>0</v>
      </c>
      <c r="D14" s="11">
        <v>343633935.35</v>
      </c>
      <c r="E14" s="11">
        <v>221090475.28</v>
      </c>
      <c r="F14" s="11">
        <v>1046814.18</v>
      </c>
      <c r="G14" s="11">
        <v>0</v>
      </c>
      <c r="H14" s="11">
        <v>1701830797.5325</v>
      </c>
      <c r="I14" s="11">
        <v>1145931.5975</v>
      </c>
    </row>
    <row r="15" spans="1:9" ht="12" customHeight="1">
      <c r="A15" s="2" t="str">
        <f>"Jun "&amp;RIGHT(A6,4)</f>
        <v>Jun 2011</v>
      </c>
      <c r="B15" s="11">
        <v>329511428.4825</v>
      </c>
      <c r="C15" s="11">
        <v>0</v>
      </c>
      <c r="D15" s="11">
        <v>97595225.33</v>
      </c>
      <c r="E15" s="11">
        <v>256283059.08</v>
      </c>
      <c r="F15" s="11">
        <v>124101097.02</v>
      </c>
      <c r="G15" s="11">
        <v>61145059</v>
      </c>
      <c r="H15" s="11">
        <v>868635868.9125</v>
      </c>
      <c r="I15" s="11">
        <v>723012.94</v>
      </c>
    </row>
    <row r="16" spans="1:9" ht="12" customHeight="1">
      <c r="A16" s="2" t="str">
        <f>"Jul "&amp;RIGHT(A6,4)</f>
        <v>Jul 2011</v>
      </c>
      <c r="B16" s="11">
        <v>123026458.145</v>
      </c>
      <c r="C16" s="11">
        <v>0</v>
      </c>
      <c r="D16" s="11">
        <v>18041952.44</v>
      </c>
      <c r="E16" s="11">
        <v>171842078.42</v>
      </c>
      <c r="F16" s="11">
        <v>148900070.11</v>
      </c>
      <c r="G16" s="11">
        <v>0</v>
      </c>
      <c r="H16" s="11">
        <v>461810559.115</v>
      </c>
      <c r="I16" s="11">
        <v>1186247.125</v>
      </c>
    </row>
    <row r="17" spans="1:9" ht="12" customHeight="1">
      <c r="A17" s="2" t="str">
        <f>"Aug "&amp;RIGHT(A6,4)</f>
        <v>Aug 2011</v>
      </c>
      <c r="B17" s="11">
        <v>548355394.3675</v>
      </c>
      <c r="C17" s="11">
        <v>0</v>
      </c>
      <c r="D17" s="11">
        <v>134498047.75</v>
      </c>
      <c r="E17" s="11">
        <v>200427514.96</v>
      </c>
      <c r="F17" s="11">
        <v>61351528.11</v>
      </c>
      <c r="G17" s="11">
        <v>0</v>
      </c>
      <c r="H17" s="11">
        <v>944632485.1875</v>
      </c>
      <c r="I17" s="11">
        <v>725537.3</v>
      </c>
    </row>
    <row r="18" spans="1:9" ht="12" customHeight="1">
      <c r="A18" s="2" t="str">
        <f>"Sep "&amp;RIGHT(A6,4)</f>
        <v>Sep 2011</v>
      </c>
      <c r="B18" s="11">
        <v>1374693341.1975</v>
      </c>
      <c r="C18" s="11">
        <v>0</v>
      </c>
      <c r="D18" s="11">
        <v>361046991.12</v>
      </c>
      <c r="E18" s="11">
        <v>272542707.84</v>
      </c>
      <c r="F18" s="11">
        <v>30154319.01</v>
      </c>
      <c r="G18" s="11">
        <v>228680605</v>
      </c>
      <c r="H18" s="11">
        <v>2267117964.1675</v>
      </c>
      <c r="I18" s="11">
        <v>1247005.9</v>
      </c>
    </row>
    <row r="19" spans="1:9" ht="12" customHeight="1">
      <c r="A19" s="12" t="s">
        <v>57</v>
      </c>
      <c r="B19" s="13">
        <v>11300110074.57</v>
      </c>
      <c r="C19" s="13">
        <v>0</v>
      </c>
      <c r="D19" s="13">
        <v>3034231032.23</v>
      </c>
      <c r="E19" s="13">
        <v>2724384937.7</v>
      </c>
      <c r="F19" s="13">
        <v>372510735.14</v>
      </c>
      <c r="G19" s="13">
        <v>426526940</v>
      </c>
      <c r="H19" s="13">
        <v>17857763719.64</v>
      </c>
      <c r="I19" s="13">
        <v>12293225.0875</v>
      </c>
    </row>
    <row r="20" spans="1:9" ht="12" customHeight="1">
      <c r="A20" s="14" t="s">
        <v>396</v>
      </c>
      <c r="B20" s="15">
        <v>9925416733.3725</v>
      </c>
      <c r="C20" s="15">
        <v>0</v>
      </c>
      <c r="D20" s="15">
        <v>2673184041.11</v>
      </c>
      <c r="E20" s="15">
        <v>2451842229.86</v>
      </c>
      <c r="F20" s="15">
        <v>342356416.13</v>
      </c>
      <c r="G20" s="15">
        <v>197846335</v>
      </c>
      <c r="H20" s="15">
        <v>15590645755.4725</v>
      </c>
      <c r="I20" s="15">
        <v>11046219.1875</v>
      </c>
    </row>
    <row r="21" ht="12" customHeight="1">
      <c r="A21" s="3" t="str">
        <f>"FY "&amp;RIGHT(A6,4)+1</f>
        <v>FY 2012</v>
      </c>
    </row>
    <row r="22" spans="1:9" ht="12" customHeight="1">
      <c r="A22" s="2" t="str">
        <f>"Oct "&amp;RIGHT(A6,4)</f>
        <v>Oct 2011</v>
      </c>
      <c r="B22" s="11">
        <v>1310941364.6825</v>
      </c>
      <c r="C22" s="11">
        <v>0</v>
      </c>
      <c r="D22" s="11">
        <v>354316411.09</v>
      </c>
      <c r="E22" s="11">
        <v>223413539.06</v>
      </c>
      <c r="F22" s="11">
        <v>768393.13</v>
      </c>
      <c r="G22" s="11" t="s">
        <v>395</v>
      </c>
      <c r="H22" s="11">
        <v>1889439707.9625</v>
      </c>
      <c r="I22" s="11">
        <v>1206621.71</v>
      </c>
    </row>
    <row r="23" spans="1:9" ht="12" customHeight="1">
      <c r="A23" s="2" t="str">
        <f>"Nov "&amp;RIGHT(A6,4)</f>
        <v>Nov 2011</v>
      </c>
      <c r="B23" s="11">
        <v>1173585316.995</v>
      </c>
      <c r="C23" s="11">
        <v>0</v>
      </c>
      <c r="D23" s="11">
        <v>332631962.86</v>
      </c>
      <c r="E23" s="11">
        <v>215577361.66</v>
      </c>
      <c r="F23" s="11">
        <v>307162.25</v>
      </c>
      <c r="G23" s="11" t="s">
        <v>395</v>
      </c>
      <c r="H23" s="11">
        <v>1722101803.765</v>
      </c>
      <c r="I23" s="11">
        <v>1094802.925</v>
      </c>
    </row>
    <row r="24" spans="1:9" ht="12" customHeight="1">
      <c r="A24" s="2" t="str">
        <f>"Dec "&amp;RIGHT(A6,4)</f>
        <v>Dec 2011</v>
      </c>
      <c r="B24" s="11">
        <v>951440966.9275</v>
      </c>
      <c r="C24" s="11">
        <v>0</v>
      </c>
      <c r="D24" s="11">
        <v>251469949.16</v>
      </c>
      <c r="E24" s="11">
        <v>254455029.39</v>
      </c>
      <c r="F24" s="11">
        <v>1924409.52</v>
      </c>
      <c r="G24" s="11">
        <v>95975558</v>
      </c>
      <c r="H24" s="11">
        <v>1555265912.9975</v>
      </c>
      <c r="I24" s="11">
        <v>873976.195</v>
      </c>
    </row>
    <row r="25" spans="1:9" ht="12" customHeight="1">
      <c r="A25" s="2" t="str">
        <f>"Jan "&amp;RIGHT(A6,4)+1</f>
        <v>Jan 2012</v>
      </c>
      <c r="B25" s="11">
        <v>1227105135.5475</v>
      </c>
      <c r="C25" s="11">
        <v>0</v>
      </c>
      <c r="D25" s="11">
        <v>336840733.8</v>
      </c>
      <c r="E25" s="11">
        <v>221994026.74</v>
      </c>
      <c r="F25" s="11">
        <v>299913.71</v>
      </c>
      <c r="G25" s="11" t="s">
        <v>395</v>
      </c>
      <c r="H25" s="11">
        <v>1786239809.7975</v>
      </c>
      <c r="I25" s="11">
        <v>1190934.33</v>
      </c>
    </row>
    <row r="26" spans="1:9" ht="12" customHeight="1">
      <c r="A26" s="2" t="str">
        <f>"Feb "&amp;RIGHT(A6,4)+1</f>
        <v>Feb 2012</v>
      </c>
      <c r="B26" s="11">
        <v>1227747778.83</v>
      </c>
      <c r="C26" s="11">
        <v>0</v>
      </c>
      <c r="D26" s="11">
        <v>354014755.34</v>
      </c>
      <c r="E26" s="11">
        <v>225471458.29</v>
      </c>
      <c r="F26" s="11">
        <v>317269.12</v>
      </c>
      <c r="G26" s="11" t="s">
        <v>395</v>
      </c>
      <c r="H26" s="11">
        <v>1807551261.58</v>
      </c>
      <c r="I26" s="11">
        <v>1144399.93</v>
      </c>
    </row>
    <row r="27" spans="1:9" ht="12" customHeight="1">
      <c r="A27" s="2" t="str">
        <f>"Mar "&amp;RIGHT(A6,4)+1</f>
        <v>Mar 2012</v>
      </c>
      <c r="B27" s="11">
        <v>1211620888.185</v>
      </c>
      <c r="C27" s="11">
        <v>0</v>
      </c>
      <c r="D27" s="11">
        <v>358454687.15</v>
      </c>
      <c r="E27" s="11">
        <v>309230872.87</v>
      </c>
      <c r="F27" s="11">
        <v>2253296.44</v>
      </c>
      <c r="G27" s="11">
        <v>74151731</v>
      </c>
      <c r="H27" s="11">
        <v>1955711475.645</v>
      </c>
      <c r="I27" s="11">
        <v>1153440.54</v>
      </c>
    </row>
    <row r="28" spans="1:9" ht="12" customHeight="1">
      <c r="A28" s="2" t="str">
        <f>"Apr "&amp;RIGHT(A6,4)+1</f>
        <v>Apr 2012</v>
      </c>
      <c r="B28" s="11">
        <v>1060374556.0875</v>
      </c>
      <c r="C28" s="11">
        <v>0</v>
      </c>
      <c r="D28" s="11">
        <v>324775031.68</v>
      </c>
      <c r="E28" s="11">
        <v>226503898.14</v>
      </c>
      <c r="F28" s="11">
        <v>368268.46</v>
      </c>
      <c r="G28" s="11" t="s">
        <v>395</v>
      </c>
      <c r="H28" s="11">
        <v>1612021754.3675</v>
      </c>
      <c r="I28" s="11">
        <v>1023640.67</v>
      </c>
    </row>
    <row r="29" spans="1:9" ht="12" customHeight="1">
      <c r="A29" s="2" t="str">
        <f>"May "&amp;RIGHT(A6,4)+1</f>
        <v>May 2012</v>
      </c>
      <c r="B29" s="11">
        <v>1160538948.355</v>
      </c>
      <c r="C29" s="11">
        <v>0</v>
      </c>
      <c r="D29" s="11">
        <v>368529251.02</v>
      </c>
      <c r="E29" s="11">
        <v>237427375.13</v>
      </c>
      <c r="F29" s="11">
        <v>2438022.94</v>
      </c>
      <c r="G29" s="11" t="s">
        <v>395</v>
      </c>
      <c r="H29" s="11">
        <v>1768933597.445</v>
      </c>
      <c r="I29" s="11">
        <v>1178756.335</v>
      </c>
    </row>
    <row r="30" spans="1:9" ht="12" customHeight="1">
      <c r="A30" s="2" t="str">
        <f>"Jun "&amp;RIGHT(A6,4)+1</f>
        <v>Jun 2012</v>
      </c>
      <c r="B30" s="11">
        <v>256972013.68</v>
      </c>
      <c r="C30" s="11">
        <v>0</v>
      </c>
      <c r="D30" s="11">
        <v>80086658.98</v>
      </c>
      <c r="E30" s="11">
        <v>256930124.66</v>
      </c>
      <c r="F30" s="11">
        <v>132045648.31</v>
      </c>
      <c r="G30" s="11">
        <v>69688207</v>
      </c>
      <c r="H30" s="11">
        <v>795722652.63</v>
      </c>
      <c r="I30" s="11">
        <v>722496.435</v>
      </c>
    </row>
    <row r="31" spans="1:9" ht="12" customHeight="1">
      <c r="A31" s="2" t="str">
        <f>"Jul "&amp;RIGHT(A6,4)+1</f>
        <v>Jul 2012</v>
      </c>
      <c r="B31" s="11">
        <v>117047628.245</v>
      </c>
      <c r="C31" s="11">
        <v>0</v>
      </c>
      <c r="D31" s="11">
        <v>18219940.25</v>
      </c>
      <c r="E31" s="11">
        <v>188347041.4</v>
      </c>
      <c r="F31" s="11">
        <v>162747362.6</v>
      </c>
      <c r="G31" s="11" t="s">
        <v>395</v>
      </c>
      <c r="H31" s="11">
        <v>486361972.495</v>
      </c>
      <c r="I31" s="11">
        <v>1000232.2075</v>
      </c>
    </row>
    <row r="32" spans="1:9" ht="12" customHeight="1">
      <c r="A32" s="2" t="str">
        <f>"Aug "&amp;RIGHT(A6,4)+1</f>
        <v>Aug 2012</v>
      </c>
      <c r="B32" s="11">
        <v>608353919.34</v>
      </c>
      <c r="C32" s="11">
        <v>0</v>
      </c>
      <c r="D32" s="11">
        <v>143435272.45</v>
      </c>
      <c r="E32" s="11">
        <v>211611758.67</v>
      </c>
      <c r="F32" s="11">
        <v>65611699.6</v>
      </c>
      <c r="G32" s="11" t="s">
        <v>395</v>
      </c>
      <c r="H32" s="11">
        <v>1029012650.06</v>
      </c>
      <c r="I32" s="11">
        <v>674567.9275</v>
      </c>
    </row>
    <row r="33" spans="1:9" ht="12" customHeight="1">
      <c r="A33" s="2" t="str">
        <f>"Sep "&amp;RIGHT(A6,4)+1</f>
        <v>Sep 2012</v>
      </c>
      <c r="B33" s="11" t="s">
        <v>395</v>
      </c>
      <c r="C33" s="11" t="s">
        <v>395</v>
      </c>
      <c r="D33" s="11" t="s">
        <v>395</v>
      </c>
      <c r="E33" s="11" t="s">
        <v>395</v>
      </c>
      <c r="F33" s="11" t="s">
        <v>395</v>
      </c>
      <c r="G33" s="11" t="s">
        <v>395</v>
      </c>
      <c r="H33" s="11" t="s">
        <v>395</v>
      </c>
      <c r="I33" s="11" t="s">
        <v>395</v>
      </c>
    </row>
    <row r="34" spans="1:9" ht="12" customHeight="1">
      <c r="A34" s="12" t="s">
        <v>57</v>
      </c>
      <c r="B34" s="13">
        <v>10305728516.875</v>
      </c>
      <c r="C34" s="13">
        <v>0</v>
      </c>
      <c r="D34" s="13">
        <v>2922774653.78</v>
      </c>
      <c r="E34" s="13">
        <v>2570962486.01</v>
      </c>
      <c r="F34" s="13">
        <v>369081446.08</v>
      </c>
      <c r="G34" s="13">
        <v>239815496</v>
      </c>
      <c r="H34" s="13">
        <v>16408362598.745</v>
      </c>
      <c r="I34" s="13">
        <v>11263869.205</v>
      </c>
    </row>
    <row r="35" spans="1:9" ht="12" customHeight="1">
      <c r="A35" s="14" t="str">
        <f>"Total "&amp;MID(A20,7,LEN(A20)-13)&amp;" Months"</f>
        <v>Total 11 Months</v>
      </c>
      <c r="B35" s="15">
        <v>10305728516.875</v>
      </c>
      <c r="C35" s="15">
        <v>0</v>
      </c>
      <c r="D35" s="15">
        <v>2922774653.78</v>
      </c>
      <c r="E35" s="15">
        <v>2570962486.01</v>
      </c>
      <c r="F35" s="15">
        <v>369081446.08</v>
      </c>
      <c r="G35" s="15">
        <v>239815496</v>
      </c>
      <c r="H35" s="15">
        <v>16408362598.745</v>
      </c>
      <c r="I35" s="15">
        <v>11263869.205</v>
      </c>
    </row>
    <row r="36" spans="1:9" ht="12" customHeight="1">
      <c r="A36" s="33"/>
      <c r="B36" s="33"/>
      <c r="C36" s="33"/>
      <c r="D36" s="33"/>
      <c r="E36" s="33"/>
      <c r="F36" s="33"/>
      <c r="G36" s="33"/>
      <c r="H36" s="33"/>
      <c r="I36" s="33"/>
    </row>
    <row r="37" spans="1:9" ht="85.5" customHeight="1">
      <c r="A37" s="53" t="s">
        <v>374</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A36:I36"/>
    <mergeCell ref="A37:I37"/>
    <mergeCell ref="A1:H1"/>
    <mergeCell ref="A2:H2"/>
    <mergeCell ref="A3:A4"/>
    <mergeCell ref="B3:H3"/>
    <mergeCell ref="I3:I4"/>
    <mergeCell ref="B5:I5"/>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J1" sqref="J1"/>
    </sheetView>
  </sheetViews>
  <sheetFormatPr defaultColWidth="9.140625" defaultRowHeight="12.75"/>
  <cols>
    <col min="1" max="5" width="11.421875" style="0" customWidth="1"/>
    <col min="6" max="7" width="12.28125" style="0" customWidth="1"/>
    <col min="8" max="8" width="12.421875" style="0" customWidth="1"/>
    <col min="9" max="10" width="11.421875" style="0" customWidth="1"/>
  </cols>
  <sheetData>
    <row r="1" spans="1:10" ht="12" customHeight="1">
      <c r="A1" s="42" t="s">
        <v>393</v>
      </c>
      <c r="B1" s="42"/>
      <c r="C1" s="42"/>
      <c r="D1" s="42"/>
      <c r="E1" s="42"/>
      <c r="F1" s="42"/>
      <c r="G1" s="42"/>
      <c r="H1" s="42"/>
      <c r="I1" s="42"/>
      <c r="J1" s="63">
        <v>41222</v>
      </c>
    </row>
    <row r="2" spans="1:10" ht="12" customHeight="1">
      <c r="A2" s="44" t="s">
        <v>343</v>
      </c>
      <c r="B2" s="44"/>
      <c r="C2" s="44"/>
      <c r="D2" s="44"/>
      <c r="E2" s="44"/>
      <c r="F2" s="44"/>
      <c r="G2" s="44"/>
      <c r="H2" s="44"/>
      <c r="I2" s="44"/>
      <c r="J2" s="1"/>
    </row>
    <row r="3" spans="1:10" ht="24" customHeight="1">
      <c r="A3" s="46" t="s">
        <v>52</v>
      </c>
      <c r="B3" s="48" t="s">
        <v>206</v>
      </c>
      <c r="C3" s="49"/>
      <c r="D3" s="48" t="s">
        <v>58</v>
      </c>
      <c r="E3" s="49"/>
      <c r="F3" s="38" t="s">
        <v>207</v>
      </c>
      <c r="G3" s="38" t="s">
        <v>386</v>
      </c>
      <c r="H3" s="38" t="s">
        <v>59</v>
      </c>
      <c r="I3" s="38" t="s">
        <v>385</v>
      </c>
      <c r="J3" s="40" t="s">
        <v>60</v>
      </c>
    </row>
    <row r="4" spans="1:10" ht="24" customHeight="1">
      <c r="A4" s="47"/>
      <c r="B4" s="10" t="s">
        <v>61</v>
      </c>
      <c r="C4" s="10" t="s">
        <v>62</v>
      </c>
      <c r="D4" s="10" t="s">
        <v>63</v>
      </c>
      <c r="E4" s="10" t="s">
        <v>222</v>
      </c>
      <c r="F4" s="39"/>
      <c r="G4" s="52"/>
      <c r="H4" s="39"/>
      <c r="I4" s="39"/>
      <c r="J4" s="41"/>
    </row>
    <row r="5" spans="1:10" ht="12" customHeight="1">
      <c r="A5" s="1"/>
      <c r="B5" s="33" t="str">
        <f>REPT("-",17)&amp;" Number "&amp;REPT("-",17)</f>
        <v>----------------- Number -----------------</v>
      </c>
      <c r="C5" s="33"/>
      <c r="D5" s="33" t="str">
        <f>REPT("-",67)&amp;" Dollars "&amp;REPT("-",67)</f>
        <v>------------------------------------------------------------------- Dollars -------------------------------------------------------------------</v>
      </c>
      <c r="E5" s="33"/>
      <c r="F5" s="33"/>
      <c r="G5" s="33"/>
      <c r="H5" s="33"/>
      <c r="I5" s="33"/>
      <c r="J5" s="33"/>
    </row>
    <row r="6" ht="12" customHeight="1">
      <c r="A6" s="3" t="s">
        <v>394</v>
      </c>
    </row>
    <row r="7" spans="1:10" ht="12" customHeight="1">
      <c r="A7" s="2" t="str">
        <f>"Oct "&amp;RIGHT(A6,4)-1</f>
        <v>Oct 2010</v>
      </c>
      <c r="B7" s="11">
        <v>20183177</v>
      </c>
      <c r="C7" s="11">
        <v>43201052</v>
      </c>
      <c r="D7" s="16">
        <v>133.7544</v>
      </c>
      <c r="E7" s="11">
        <v>5778329641</v>
      </c>
      <c r="F7" s="11" t="s">
        <v>395</v>
      </c>
      <c r="G7" s="11" t="s">
        <v>395</v>
      </c>
      <c r="H7" s="11" t="s">
        <v>395</v>
      </c>
      <c r="I7" s="11">
        <v>9321916</v>
      </c>
      <c r="J7" s="11">
        <v>5787651557</v>
      </c>
    </row>
    <row r="8" spans="1:10" ht="12" customHeight="1">
      <c r="A8" s="2" t="str">
        <f>"Nov "&amp;RIGHT(A6,4)-1</f>
        <v>Nov 2010</v>
      </c>
      <c r="B8" s="11">
        <v>20404895</v>
      </c>
      <c r="C8" s="11">
        <v>43596084</v>
      </c>
      <c r="D8" s="16">
        <v>133.2813</v>
      </c>
      <c r="E8" s="11">
        <v>5810541635</v>
      </c>
      <c r="F8" s="11" t="s">
        <v>395</v>
      </c>
      <c r="G8" s="11" t="s">
        <v>395</v>
      </c>
      <c r="H8" s="11" t="s">
        <v>395</v>
      </c>
      <c r="I8" s="11">
        <v>9321916</v>
      </c>
      <c r="J8" s="11">
        <v>5819863551</v>
      </c>
    </row>
    <row r="9" spans="1:10" ht="12" customHeight="1">
      <c r="A9" s="2" t="str">
        <f>"Dec "&amp;RIGHT(A6,4)-1</f>
        <v>Dec 2010</v>
      </c>
      <c r="B9" s="11">
        <v>20668184</v>
      </c>
      <c r="C9" s="11">
        <v>44082361</v>
      </c>
      <c r="D9" s="16">
        <v>133.6012</v>
      </c>
      <c r="E9" s="11">
        <v>5889455566</v>
      </c>
      <c r="F9" s="11">
        <v>776397867</v>
      </c>
      <c r="G9" s="11">
        <v>33591103</v>
      </c>
      <c r="H9" s="11">
        <v>83683782</v>
      </c>
      <c r="I9" s="11">
        <v>9321916</v>
      </c>
      <c r="J9" s="11">
        <v>6792450234</v>
      </c>
    </row>
    <row r="10" spans="1:10" ht="12" customHeight="1">
      <c r="A10" s="2" t="str">
        <f>"Jan "&amp;RIGHT(A6,4)</f>
        <v>Jan 2011</v>
      </c>
      <c r="B10" s="11">
        <v>20748799</v>
      </c>
      <c r="C10" s="11">
        <v>44187874</v>
      </c>
      <c r="D10" s="16">
        <v>132.802</v>
      </c>
      <c r="E10" s="11">
        <v>5868238587</v>
      </c>
      <c r="F10" s="11" t="s">
        <v>395</v>
      </c>
      <c r="G10" s="11" t="s">
        <v>395</v>
      </c>
      <c r="H10" s="11" t="s">
        <v>395</v>
      </c>
      <c r="I10" s="11">
        <v>9321916</v>
      </c>
      <c r="J10" s="11">
        <v>5877560503</v>
      </c>
    </row>
    <row r="11" spans="1:10" ht="12" customHeight="1">
      <c r="A11" s="2" t="str">
        <f>"Feb "&amp;RIGHT(A6,4)</f>
        <v>Feb 2011</v>
      </c>
      <c r="B11" s="11">
        <v>20791408</v>
      </c>
      <c r="C11" s="11">
        <v>44199479</v>
      </c>
      <c r="D11" s="16">
        <v>133.2385</v>
      </c>
      <c r="E11" s="11">
        <v>5889071901</v>
      </c>
      <c r="F11" s="11" t="s">
        <v>395</v>
      </c>
      <c r="G11" s="11" t="s">
        <v>395</v>
      </c>
      <c r="H11" s="11" t="s">
        <v>395</v>
      </c>
      <c r="I11" s="11">
        <v>9321916</v>
      </c>
      <c r="J11" s="11">
        <v>5898393817</v>
      </c>
    </row>
    <row r="12" spans="1:10" ht="12" customHeight="1">
      <c r="A12" s="2" t="str">
        <f>"Mar "&amp;RIGHT(A6,4)</f>
        <v>Mar 2011</v>
      </c>
      <c r="B12" s="11">
        <v>21045909</v>
      </c>
      <c r="C12" s="11">
        <v>44587275</v>
      </c>
      <c r="D12" s="16">
        <v>134.203</v>
      </c>
      <c r="E12" s="11">
        <v>5983748199</v>
      </c>
      <c r="F12" s="11">
        <v>749761862</v>
      </c>
      <c r="G12" s="11">
        <v>82227118</v>
      </c>
      <c r="H12" s="11">
        <v>65316294</v>
      </c>
      <c r="I12" s="11">
        <v>9321916</v>
      </c>
      <c r="J12" s="11">
        <v>6890375389</v>
      </c>
    </row>
    <row r="13" spans="1:10" ht="12" customHeight="1">
      <c r="A13" s="2" t="str">
        <f>"Apr "&amp;RIGHT(A6,4)</f>
        <v>Apr 2011</v>
      </c>
      <c r="B13" s="11">
        <v>21071176</v>
      </c>
      <c r="C13" s="11">
        <v>44647781</v>
      </c>
      <c r="D13" s="16">
        <v>133.2567</v>
      </c>
      <c r="E13" s="11">
        <v>5949614728</v>
      </c>
      <c r="F13" s="11" t="s">
        <v>395</v>
      </c>
      <c r="G13" s="11" t="s">
        <v>395</v>
      </c>
      <c r="H13" s="11" t="s">
        <v>395</v>
      </c>
      <c r="I13" s="11">
        <v>9321916</v>
      </c>
      <c r="J13" s="11">
        <v>5958936644</v>
      </c>
    </row>
    <row r="14" spans="1:10" ht="12" customHeight="1">
      <c r="A14" s="2" t="str">
        <f>"May "&amp;RIGHT(A6,4)</f>
        <v>May 2011</v>
      </c>
      <c r="B14" s="11">
        <v>21435915</v>
      </c>
      <c r="C14" s="11">
        <v>45410683</v>
      </c>
      <c r="D14" s="16">
        <v>134.7977</v>
      </c>
      <c r="E14" s="11">
        <v>6121256333</v>
      </c>
      <c r="F14" s="11" t="s">
        <v>395</v>
      </c>
      <c r="G14" s="11" t="s">
        <v>395</v>
      </c>
      <c r="H14" s="11" t="s">
        <v>395</v>
      </c>
      <c r="I14" s="11">
        <v>9321916</v>
      </c>
      <c r="J14" s="11">
        <v>6130578249</v>
      </c>
    </row>
    <row r="15" spans="1:10" ht="12" customHeight="1">
      <c r="A15" s="2" t="str">
        <f>"Jun "&amp;RIGHT(A6,4)</f>
        <v>Jun 2011</v>
      </c>
      <c r="B15" s="11">
        <v>21394401</v>
      </c>
      <c r="C15" s="11">
        <v>45183927</v>
      </c>
      <c r="D15" s="16">
        <v>133.6581</v>
      </c>
      <c r="E15" s="11">
        <v>6039197177</v>
      </c>
      <c r="F15" s="11">
        <v>780747288</v>
      </c>
      <c r="G15" s="11">
        <v>39294232</v>
      </c>
      <c r="H15" s="11">
        <v>122404315</v>
      </c>
      <c r="I15" s="11">
        <v>9321916</v>
      </c>
      <c r="J15" s="11">
        <v>6990964928</v>
      </c>
    </row>
    <row r="16" spans="1:10" ht="12" customHeight="1">
      <c r="A16" s="2" t="str">
        <f>"Jul "&amp;RIGHT(A6,4)</f>
        <v>Jul 2011</v>
      </c>
      <c r="B16" s="11">
        <v>21458822</v>
      </c>
      <c r="C16" s="11">
        <v>45345473</v>
      </c>
      <c r="D16" s="16">
        <v>134.25</v>
      </c>
      <c r="E16" s="11">
        <v>6087627943</v>
      </c>
      <c r="F16" s="11" t="s">
        <v>395</v>
      </c>
      <c r="G16" s="11" t="s">
        <v>395</v>
      </c>
      <c r="H16" s="11" t="s">
        <v>395</v>
      </c>
      <c r="I16" s="11">
        <v>9321916</v>
      </c>
      <c r="J16" s="11">
        <v>6096949859</v>
      </c>
    </row>
    <row r="17" spans="1:10" ht="12" customHeight="1">
      <c r="A17" s="2" t="str">
        <f>"Aug "&amp;RIGHT(A6,4)</f>
        <v>Aug 2011</v>
      </c>
      <c r="B17" s="11">
        <v>21723850</v>
      </c>
      <c r="C17" s="11">
        <v>45794474</v>
      </c>
      <c r="D17" s="16">
        <v>133.8769</v>
      </c>
      <c r="E17" s="11">
        <v>6130823077</v>
      </c>
      <c r="F17" s="11" t="s">
        <v>395</v>
      </c>
      <c r="G17" s="11" t="s">
        <v>395</v>
      </c>
      <c r="H17" s="11" t="s">
        <v>395</v>
      </c>
      <c r="I17" s="11">
        <v>9321916</v>
      </c>
      <c r="J17" s="11">
        <v>6140144993</v>
      </c>
    </row>
    <row r="18" spans="1:10" ht="12" customHeight="1">
      <c r="A18" s="2" t="str">
        <f>"Sep "&amp;RIGHT(A6,4)</f>
        <v>Sep 2011</v>
      </c>
      <c r="B18" s="11">
        <v>21938820</v>
      </c>
      <c r="C18" s="11">
        <v>46268250</v>
      </c>
      <c r="D18" s="16">
        <v>135.3647</v>
      </c>
      <c r="E18" s="11">
        <v>6263086440</v>
      </c>
      <c r="F18" s="11">
        <v>819718946</v>
      </c>
      <c r="G18" s="11">
        <v>217251065</v>
      </c>
      <c r="H18" s="11">
        <v>23015762</v>
      </c>
      <c r="I18" s="11">
        <v>9321924</v>
      </c>
      <c r="J18" s="11">
        <v>7332394137</v>
      </c>
    </row>
    <row r="19" spans="1:10" ht="12" customHeight="1">
      <c r="A19" s="12" t="s">
        <v>57</v>
      </c>
      <c r="B19" s="13">
        <v>21072113</v>
      </c>
      <c r="C19" s="13">
        <v>44708726.0833</v>
      </c>
      <c r="D19" s="17">
        <v>133.8497</v>
      </c>
      <c r="E19" s="13">
        <v>71810991227</v>
      </c>
      <c r="F19" s="13">
        <v>3126625963</v>
      </c>
      <c r="G19" s="13">
        <v>372363518</v>
      </c>
      <c r="H19" s="13">
        <v>294420153</v>
      </c>
      <c r="I19" s="13">
        <v>111863000</v>
      </c>
      <c r="J19" s="13">
        <v>75716263861</v>
      </c>
    </row>
    <row r="20" spans="1:10" ht="12" customHeight="1">
      <c r="A20" s="14" t="s">
        <v>396</v>
      </c>
      <c r="B20" s="15">
        <v>20993321.4545</v>
      </c>
      <c r="C20" s="15">
        <v>44566951.1818</v>
      </c>
      <c r="D20" s="18">
        <v>133.7067</v>
      </c>
      <c r="E20" s="15">
        <v>65547904787</v>
      </c>
      <c r="F20" s="15">
        <v>2306907017</v>
      </c>
      <c r="G20" s="15">
        <v>155112453</v>
      </c>
      <c r="H20" s="15">
        <v>271404391</v>
      </c>
      <c r="I20" s="15">
        <v>102541076</v>
      </c>
      <c r="J20" s="15">
        <v>68383869724</v>
      </c>
    </row>
    <row r="21" spans="1:10" ht="12" customHeight="1">
      <c r="A21" s="3" t="str">
        <f>"FY "&amp;RIGHT(A6,4)+1</f>
        <v>FY 2012</v>
      </c>
      <c r="B21" s="11"/>
      <c r="C21" s="11"/>
      <c r="D21" s="11"/>
      <c r="E21" s="11"/>
      <c r="F21" s="11"/>
      <c r="G21" s="11"/>
      <c r="H21" s="11"/>
      <c r="I21" s="11"/>
      <c r="J21" s="11"/>
    </row>
    <row r="22" spans="1:10" ht="12" customHeight="1">
      <c r="A22" s="2" t="str">
        <f>"Oct "&amp;RIGHT(A6,4)</f>
        <v>Oct 2011</v>
      </c>
      <c r="B22" s="11">
        <v>21973808</v>
      </c>
      <c r="C22" s="11">
        <v>46236164</v>
      </c>
      <c r="D22" s="16">
        <v>134.852</v>
      </c>
      <c r="E22" s="11">
        <v>6235038754</v>
      </c>
      <c r="F22" s="11" t="s">
        <v>395</v>
      </c>
      <c r="G22" s="11" t="s">
        <v>395</v>
      </c>
      <c r="H22" s="11" t="s">
        <v>395</v>
      </c>
      <c r="I22" s="11">
        <v>11219166</v>
      </c>
      <c r="J22" s="11">
        <v>6246257920</v>
      </c>
    </row>
    <row r="23" spans="1:10" ht="12" customHeight="1">
      <c r="A23" s="2" t="str">
        <f>"Nov "&amp;RIGHT(A6,4)</f>
        <v>Nov 2011</v>
      </c>
      <c r="B23" s="11">
        <v>22027321</v>
      </c>
      <c r="C23" s="11">
        <v>46286314</v>
      </c>
      <c r="D23" s="16">
        <v>134.1307</v>
      </c>
      <c r="E23" s="11">
        <v>6208417106</v>
      </c>
      <c r="F23" s="11" t="s">
        <v>395</v>
      </c>
      <c r="G23" s="11" t="s">
        <v>395</v>
      </c>
      <c r="H23" s="11" t="s">
        <v>395</v>
      </c>
      <c r="I23" s="11">
        <v>11219166</v>
      </c>
      <c r="J23" s="11">
        <v>6219636272</v>
      </c>
    </row>
    <row r="24" spans="1:10" ht="12" customHeight="1">
      <c r="A24" s="2" t="str">
        <f>"Dec "&amp;RIGHT(A6,4)</f>
        <v>Dec 2011</v>
      </c>
      <c r="B24" s="11">
        <v>22162774</v>
      </c>
      <c r="C24" s="11">
        <v>46514155</v>
      </c>
      <c r="D24" s="16">
        <v>133.6842</v>
      </c>
      <c r="E24" s="11">
        <v>6218208151</v>
      </c>
      <c r="F24" s="11">
        <v>737928399</v>
      </c>
      <c r="G24" s="11">
        <v>76288879</v>
      </c>
      <c r="H24" s="11">
        <v>79311196</v>
      </c>
      <c r="I24" s="11">
        <v>11219166</v>
      </c>
      <c r="J24" s="11">
        <v>7122955791</v>
      </c>
    </row>
    <row r="25" spans="1:10" ht="12" customHeight="1">
      <c r="A25" s="2" t="str">
        <f>"Jan "&amp;RIGHT(A6,4)+1</f>
        <v>Jan 2012</v>
      </c>
      <c r="B25" s="11">
        <v>22188732</v>
      </c>
      <c r="C25" s="11">
        <v>46449737</v>
      </c>
      <c r="D25" s="16">
        <v>132.4343</v>
      </c>
      <c r="E25" s="11">
        <v>6151537395</v>
      </c>
      <c r="F25" s="11" t="s">
        <v>395</v>
      </c>
      <c r="G25" s="11" t="s">
        <v>395</v>
      </c>
      <c r="H25" s="11" t="s">
        <v>395</v>
      </c>
      <c r="I25" s="11">
        <v>11219166</v>
      </c>
      <c r="J25" s="11">
        <v>6162756561</v>
      </c>
    </row>
    <row r="26" spans="1:10" ht="12" customHeight="1">
      <c r="A26" s="2" t="str">
        <f>"Feb "&amp;RIGHT(A6,4)+1</f>
        <v>Feb 2012</v>
      </c>
      <c r="B26" s="11">
        <v>22155432</v>
      </c>
      <c r="C26" s="11">
        <v>46326287</v>
      </c>
      <c r="D26" s="16">
        <v>132.9791</v>
      </c>
      <c r="E26" s="11">
        <v>6160427746</v>
      </c>
      <c r="F26" s="11" t="s">
        <v>395</v>
      </c>
      <c r="G26" s="11" t="s">
        <v>395</v>
      </c>
      <c r="H26" s="11" t="s">
        <v>395</v>
      </c>
      <c r="I26" s="11">
        <v>11219166</v>
      </c>
      <c r="J26" s="11">
        <v>6171646912</v>
      </c>
    </row>
    <row r="27" spans="1:10" ht="12" customHeight="1">
      <c r="A27" s="2" t="str">
        <f>"Mar "&amp;RIGHT(A6,4)+1</f>
        <v>Mar 2012</v>
      </c>
      <c r="B27" s="11">
        <v>22257668</v>
      </c>
      <c r="C27" s="11">
        <v>46405224</v>
      </c>
      <c r="D27" s="16">
        <v>133.1989</v>
      </c>
      <c r="E27" s="11">
        <v>6181123024</v>
      </c>
      <c r="F27" s="11">
        <v>716805351</v>
      </c>
      <c r="G27" s="11">
        <v>206138898</v>
      </c>
      <c r="H27" s="11">
        <v>64079354</v>
      </c>
      <c r="I27" s="11">
        <v>11219166</v>
      </c>
      <c r="J27" s="11">
        <v>7179365793</v>
      </c>
    </row>
    <row r="28" spans="1:10" ht="12" customHeight="1">
      <c r="A28" s="2" t="str">
        <f>"Apr "&amp;RIGHT(A6,4)+1</f>
        <v>Apr 2012</v>
      </c>
      <c r="B28" s="11">
        <v>22212770</v>
      </c>
      <c r="C28" s="11">
        <v>46274631</v>
      </c>
      <c r="D28" s="16">
        <v>132.393</v>
      </c>
      <c r="E28" s="11">
        <v>6126437777</v>
      </c>
      <c r="F28" s="11" t="s">
        <v>395</v>
      </c>
      <c r="G28" s="11" t="s">
        <v>395</v>
      </c>
      <c r="H28" s="11" t="s">
        <v>395</v>
      </c>
      <c r="I28" s="11">
        <v>11219166</v>
      </c>
      <c r="J28" s="11">
        <v>6137656943</v>
      </c>
    </row>
    <row r="29" spans="1:10" ht="12" customHeight="1">
      <c r="A29" s="2" t="str">
        <f>"May "&amp;RIGHT(A6,4)+1</f>
        <v>May 2012</v>
      </c>
      <c r="B29" s="11">
        <v>22335926</v>
      </c>
      <c r="C29" s="11">
        <v>46496761</v>
      </c>
      <c r="D29" s="16">
        <v>132.9302</v>
      </c>
      <c r="E29" s="11">
        <v>6180824060</v>
      </c>
      <c r="F29" s="11" t="s">
        <v>395</v>
      </c>
      <c r="G29" s="11" t="s">
        <v>395</v>
      </c>
      <c r="H29" s="11" t="s">
        <v>395</v>
      </c>
      <c r="I29" s="11">
        <v>11219166</v>
      </c>
      <c r="J29" s="11">
        <v>6192043226</v>
      </c>
    </row>
    <row r="30" spans="1:10" ht="12" customHeight="1">
      <c r="A30" s="2" t="str">
        <f>"Jun "&amp;RIGHT(A6,4)+1</f>
        <v>Jun 2012</v>
      </c>
      <c r="B30" s="11">
        <v>22442179</v>
      </c>
      <c r="C30" s="11">
        <v>46670301</v>
      </c>
      <c r="D30" s="16">
        <v>132.9365</v>
      </c>
      <c r="E30" s="11">
        <v>6204187508</v>
      </c>
      <c r="F30" s="11">
        <v>750243975</v>
      </c>
      <c r="G30" s="11">
        <v>34256797</v>
      </c>
      <c r="H30" s="11">
        <v>67230637</v>
      </c>
      <c r="I30" s="11">
        <v>11219166</v>
      </c>
      <c r="J30" s="11">
        <v>7067138083</v>
      </c>
    </row>
    <row r="31" spans="1:10" ht="12" customHeight="1">
      <c r="A31" s="2" t="str">
        <f>"Jul "&amp;RIGHT(A6,4)+1</f>
        <v>Jul 2012</v>
      </c>
      <c r="B31" s="11">
        <v>22541831</v>
      </c>
      <c r="C31" s="11">
        <v>46681917</v>
      </c>
      <c r="D31" s="16">
        <v>134.2011</v>
      </c>
      <c r="E31" s="11">
        <v>6264762461</v>
      </c>
      <c r="F31" s="11" t="s">
        <v>395</v>
      </c>
      <c r="G31" s="11" t="s">
        <v>395</v>
      </c>
      <c r="H31" s="11" t="s">
        <v>395</v>
      </c>
      <c r="I31" s="11">
        <v>11219166</v>
      </c>
      <c r="J31" s="11">
        <v>6275981627</v>
      </c>
    </row>
    <row r="32" spans="1:10" ht="12" customHeight="1">
      <c r="A32" s="2" t="str">
        <f>"Aug "&amp;RIGHT(A6,4)+1</f>
        <v>Aug 2012</v>
      </c>
      <c r="B32" s="11">
        <v>22684508</v>
      </c>
      <c r="C32" s="11">
        <v>47102780</v>
      </c>
      <c r="D32" s="16">
        <v>133.4218</v>
      </c>
      <c r="E32" s="11">
        <v>6284539339</v>
      </c>
      <c r="F32" s="11" t="s">
        <v>395</v>
      </c>
      <c r="G32" s="11" t="s">
        <v>395</v>
      </c>
      <c r="H32" s="11" t="s">
        <v>395</v>
      </c>
      <c r="I32" s="11">
        <v>11219166</v>
      </c>
      <c r="J32" s="11">
        <v>6295758505</v>
      </c>
    </row>
    <row r="33" spans="1:10" ht="12" customHeight="1">
      <c r="A33" s="2" t="str">
        <f>"Sep "&amp;RIGHT(A6,4)+1</f>
        <v>Sep 2012</v>
      </c>
      <c r="B33" s="11" t="s">
        <v>395</v>
      </c>
      <c r="C33" s="11" t="s">
        <v>395</v>
      </c>
      <c r="D33" s="16" t="s">
        <v>395</v>
      </c>
      <c r="E33" s="11" t="s">
        <v>395</v>
      </c>
      <c r="F33" s="11" t="s">
        <v>395</v>
      </c>
      <c r="G33" s="11" t="s">
        <v>395</v>
      </c>
      <c r="H33" s="11" t="s">
        <v>395</v>
      </c>
      <c r="I33" s="11" t="s">
        <v>395</v>
      </c>
      <c r="J33" s="11" t="s">
        <v>395</v>
      </c>
    </row>
    <row r="34" spans="1:10" ht="12" customHeight="1">
      <c r="A34" s="12" t="s">
        <v>57</v>
      </c>
      <c r="B34" s="13">
        <v>22271177.1818</v>
      </c>
      <c r="C34" s="13">
        <v>46494933.7273</v>
      </c>
      <c r="D34" s="17">
        <v>133.3782</v>
      </c>
      <c r="E34" s="13">
        <v>68215503321</v>
      </c>
      <c r="F34" s="13">
        <v>2204977725</v>
      </c>
      <c r="G34" s="13">
        <v>316684574</v>
      </c>
      <c r="H34" s="13">
        <v>210621187</v>
      </c>
      <c r="I34" s="13">
        <v>123410826</v>
      </c>
      <c r="J34" s="13">
        <v>71071197633</v>
      </c>
    </row>
    <row r="35" spans="1:10" ht="12" customHeight="1">
      <c r="A35" s="14" t="str">
        <f>"Total "&amp;MID(A20,7,LEN(A20)-13)&amp;" Months"</f>
        <v>Total 11 Months</v>
      </c>
      <c r="B35" s="15">
        <v>22271177.1818</v>
      </c>
      <c r="C35" s="15">
        <v>46494933.7273</v>
      </c>
      <c r="D35" s="18">
        <v>133.3782</v>
      </c>
      <c r="E35" s="15">
        <v>68215503321</v>
      </c>
      <c r="F35" s="15">
        <v>2204977725</v>
      </c>
      <c r="G35" s="15">
        <v>316684574</v>
      </c>
      <c r="H35" s="15">
        <v>210621187</v>
      </c>
      <c r="I35" s="15">
        <v>123410826</v>
      </c>
      <c r="J35" s="15">
        <v>71071197633</v>
      </c>
    </row>
    <row r="36" spans="1:10" ht="12" customHeight="1">
      <c r="A36" s="33"/>
      <c r="B36" s="33"/>
      <c r="C36" s="33"/>
      <c r="D36" s="33"/>
      <c r="E36" s="33"/>
      <c r="F36" s="33"/>
      <c r="G36" s="33"/>
      <c r="H36" s="33"/>
      <c r="I36" s="33"/>
      <c r="J36" s="33"/>
    </row>
    <row r="37" spans="1:10" ht="90" customHeight="1">
      <c r="A37" s="53" t="s">
        <v>389</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37:J37"/>
    <mergeCell ref="J3:J4"/>
    <mergeCell ref="B5:C5"/>
    <mergeCell ref="D5:J5"/>
    <mergeCell ref="A36:J36"/>
    <mergeCell ref="A1:I1"/>
    <mergeCell ref="A2:I2"/>
    <mergeCell ref="A3:A4"/>
    <mergeCell ref="B3:C3"/>
    <mergeCell ref="D3:E3"/>
    <mergeCell ref="F3:F4"/>
    <mergeCell ref="H3:H4"/>
    <mergeCell ref="I3:I4"/>
    <mergeCell ref="G3:G4"/>
  </mergeCells>
  <printOptions/>
  <pageMargins left="0.75" right="0.5" top="0.75" bottom="0.5" header="0.5" footer="0.25"/>
  <pageSetup fitToHeight="1" fitToWidth="1" horizontalDpi="600" verticalDpi="600" orientation="landscape" r:id="rId1"/>
  <headerFooter alignWithMargins="0">
    <oddHeader>&amp;L&amp;C&amp;R</oddHeader>
    <oddFooter>&amp;L&amp;C&amp;R</oddFooter>
  </headerFooter>
</worksheet>
</file>

<file path=xl/worksheets/sheet40.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A1" sqref="A1:H1"/>
    </sheetView>
  </sheetViews>
  <sheetFormatPr defaultColWidth="9.140625" defaultRowHeight="12.75"/>
  <cols>
    <col min="1" max="1" width="12.140625" style="0" customWidth="1"/>
    <col min="2" max="6" width="11.421875" style="0" customWidth="1"/>
    <col min="7" max="7" width="12.7109375" style="0" customWidth="1"/>
    <col min="8" max="8" width="15.7109375" style="0" customWidth="1"/>
    <col min="9" max="9" width="12.8515625" style="0" customWidth="1"/>
  </cols>
  <sheetData>
    <row r="1" spans="1:9" ht="12" customHeight="1">
      <c r="A1" s="42" t="s">
        <v>393</v>
      </c>
      <c r="B1" s="42"/>
      <c r="C1" s="42"/>
      <c r="D1" s="42"/>
      <c r="E1" s="42"/>
      <c r="F1" s="42"/>
      <c r="G1" s="42"/>
      <c r="H1" s="43"/>
      <c r="I1" s="63">
        <v>41222</v>
      </c>
    </row>
    <row r="2" spans="1:9" ht="12" customHeight="1">
      <c r="A2" s="44" t="s">
        <v>279</v>
      </c>
      <c r="B2" s="44"/>
      <c r="C2" s="44"/>
      <c r="D2" s="44"/>
      <c r="E2" s="44"/>
      <c r="F2" s="44"/>
      <c r="G2" s="44"/>
      <c r="H2" s="45"/>
      <c r="I2" s="1"/>
    </row>
    <row r="3" spans="1:9" ht="24" customHeight="1">
      <c r="A3" s="46" t="s">
        <v>52</v>
      </c>
      <c r="B3" s="38" t="s">
        <v>280</v>
      </c>
      <c r="C3" s="38" t="s">
        <v>281</v>
      </c>
      <c r="D3" s="38" t="s">
        <v>149</v>
      </c>
      <c r="E3" s="38" t="s">
        <v>202</v>
      </c>
      <c r="F3" s="38" t="s">
        <v>282</v>
      </c>
      <c r="G3" s="38" t="s">
        <v>361</v>
      </c>
      <c r="H3" s="50" t="s">
        <v>367</v>
      </c>
      <c r="I3" s="40" t="s">
        <v>362</v>
      </c>
    </row>
    <row r="4" spans="1:9" ht="24" customHeight="1">
      <c r="A4" s="47"/>
      <c r="B4" s="39"/>
      <c r="C4" s="39"/>
      <c r="D4" s="39"/>
      <c r="E4" s="39"/>
      <c r="F4" s="39"/>
      <c r="G4" s="39"/>
      <c r="H4" s="51"/>
      <c r="I4" s="41"/>
    </row>
    <row r="5" spans="1:9" ht="12" customHeight="1">
      <c r="A5" s="1"/>
      <c r="B5" s="33" t="str">
        <f>REPT("-",79)&amp;" Dollars "&amp;REPT("-",79)</f>
        <v>------------------------------------------------------------------------------- Dollars -------------------------------------------------------------------------------</v>
      </c>
      <c r="C5" s="33"/>
      <c r="D5" s="33"/>
      <c r="E5" s="33"/>
      <c r="F5" s="33"/>
      <c r="G5" s="33"/>
      <c r="H5" s="33"/>
      <c r="I5" s="33"/>
    </row>
    <row r="6" ht="12" customHeight="1">
      <c r="A6" s="3" t="s">
        <v>394</v>
      </c>
    </row>
    <row r="7" spans="1:9" ht="12" customHeight="1">
      <c r="A7" s="2" t="str">
        <f>"Oct "&amp;RIGHT(A6,4)-1</f>
        <v>Oct 2010</v>
      </c>
      <c r="B7" s="11">
        <v>0</v>
      </c>
      <c r="C7" s="11">
        <v>0</v>
      </c>
      <c r="D7" s="11">
        <v>0</v>
      </c>
      <c r="E7" s="11">
        <v>49827</v>
      </c>
      <c r="F7" s="11">
        <v>64172200</v>
      </c>
      <c r="G7" s="11">
        <v>3514376</v>
      </c>
      <c r="H7" s="11" t="s">
        <v>395</v>
      </c>
      <c r="I7" s="11">
        <v>8274099207.7926</v>
      </c>
    </row>
    <row r="8" spans="1:9" ht="12" customHeight="1">
      <c r="A8" s="2" t="str">
        <f>"Nov "&amp;RIGHT(A6,4)-1</f>
        <v>Nov 2010</v>
      </c>
      <c r="B8" s="11">
        <v>2746</v>
      </c>
      <c r="C8" s="11">
        <v>0</v>
      </c>
      <c r="D8" s="11">
        <v>0</v>
      </c>
      <c r="E8" s="11">
        <v>0</v>
      </c>
      <c r="F8" s="11">
        <v>53675340</v>
      </c>
      <c r="G8" s="11">
        <v>18651981</v>
      </c>
      <c r="H8" s="11" t="s">
        <v>395</v>
      </c>
      <c r="I8" s="11">
        <v>8183463310.651</v>
      </c>
    </row>
    <row r="9" spans="1:9" ht="12" customHeight="1">
      <c r="A9" s="2" t="str">
        <f>"Dec "&amp;RIGHT(A6,4)-1</f>
        <v>Dec 2010</v>
      </c>
      <c r="B9" s="11">
        <v>0</v>
      </c>
      <c r="C9" s="11">
        <v>0</v>
      </c>
      <c r="D9" s="11">
        <v>0</v>
      </c>
      <c r="E9" s="11">
        <v>0</v>
      </c>
      <c r="F9" s="11">
        <v>53297154</v>
      </c>
      <c r="G9" s="11">
        <v>15409335</v>
      </c>
      <c r="H9" s="11" t="s">
        <v>395</v>
      </c>
      <c r="I9" s="11">
        <v>8988160209.3266</v>
      </c>
    </row>
    <row r="10" spans="1:9" ht="12" customHeight="1">
      <c r="A10" s="2" t="str">
        <f>"Jan "&amp;RIGHT(A6,4)</f>
        <v>Jan 2011</v>
      </c>
      <c r="B10" s="11">
        <v>21298</v>
      </c>
      <c r="C10" s="11">
        <v>0</v>
      </c>
      <c r="D10" s="11">
        <v>0</v>
      </c>
      <c r="E10" s="11">
        <v>0</v>
      </c>
      <c r="F10" s="11">
        <v>54012332</v>
      </c>
      <c r="G10" s="11">
        <v>14288734</v>
      </c>
      <c r="H10" s="11" t="s">
        <v>395</v>
      </c>
      <c r="I10" s="11">
        <v>8276154369.9591</v>
      </c>
    </row>
    <row r="11" spans="1:9" ht="12" customHeight="1">
      <c r="A11" s="2" t="str">
        <f>"Feb "&amp;RIGHT(A6,4)</f>
        <v>Feb 2011</v>
      </c>
      <c r="B11" s="11">
        <v>0</v>
      </c>
      <c r="C11" s="11">
        <v>0</v>
      </c>
      <c r="D11" s="11">
        <v>0</v>
      </c>
      <c r="E11" s="11">
        <v>0</v>
      </c>
      <c r="F11" s="11">
        <v>46261891</v>
      </c>
      <c r="G11" s="11">
        <v>15728442</v>
      </c>
      <c r="H11" s="11" t="s">
        <v>395</v>
      </c>
      <c r="I11" s="11">
        <v>8250264141.134</v>
      </c>
    </row>
    <row r="12" spans="1:9" ht="12" customHeight="1">
      <c r="A12" s="2" t="str">
        <f>"Mar "&amp;RIGHT(A6,4)</f>
        <v>Mar 2011</v>
      </c>
      <c r="B12" s="11">
        <v>0</v>
      </c>
      <c r="C12" s="11">
        <v>0</v>
      </c>
      <c r="D12" s="11">
        <v>0</v>
      </c>
      <c r="E12" s="11">
        <v>0</v>
      </c>
      <c r="F12" s="11">
        <v>54259182</v>
      </c>
      <c r="G12" s="11">
        <v>2740216</v>
      </c>
      <c r="H12" s="11" t="s">
        <v>395</v>
      </c>
      <c r="I12" s="11">
        <v>9681768360.9553</v>
      </c>
    </row>
    <row r="13" spans="1:9" ht="12" customHeight="1">
      <c r="A13" s="2" t="str">
        <f>"Apr "&amp;RIGHT(A6,4)</f>
        <v>Apr 2011</v>
      </c>
      <c r="B13" s="11">
        <v>0</v>
      </c>
      <c r="C13" s="11">
        <v>0</v>
      </c>
      <c r="D13" s="11">
        <v>0</v>
      </c>
      <c r="E13" s="11">
        <v>0</v>
      </c>
      <c r="F13" s="11">
        <v>44983798</v>
      </c>
      <c r="G13" s="11">
        <v>10775248</v>
      </c>
      <c r="H13" s="11" t="s">
        <v>395</v>
      </c>
      <c r="I13" s="11">
        <v>8316807558.1565</v>
      </c>
    </row>
    <row r="14" spans="1:9" ht="12" customHeight="1">
      <c r="A14" s="2" t="str">
        <f>"May "&amp;RIGHT(A6,4)</f>
        <v>May 2011</v>
      </c>
      <c r="B14" s="11">
        <v>0</v>
      </c>
      <c r="C14" s="11">
        <v>0</v>
      </c>
      <c r="D14" s="11">
        <v>0</v>
      </c>
      <c r="E14" s="11">
        <v>0</v>
      </c>
      <c r="F14" s="11">
        <v>32394360</v>
      </c>
      <c r="G14" s="11">
        <v>12415071</v>
      </c>
      <c r="H14" s="11" t="s">
        <v>395</v>
      </c>
      <c r="I14" s="11">
        <v>8638089354.1236</v>
      </c>
    </row>
    <row r="15" spans="1:9" ht="12" customHeight="1">
      <c r="A15" s="2" t="str">
        <f>"Jun "&amp;RIGHT(A6,4)</f>
        <v>Jun 2011</v>
      </c>
      <c r="B15" s="11">
        <v>0</v>
      </c>
      <c r="C15" s="11">
        <v>0</v>
      </c>
      <c r="D15" s="11">
        <v>0</v>
      </c>
      <c r="E15" s="11">
        <v>0</v>
      </c>
      <c r="F15" s="11">
        <v>59292214</v>
      </c>
      <c r="G15" s="11">
        <v>14068422</v>
      </c>
      <c r="H15" s="11" t="s">
        <v>395</v>
      </c>
      <c r="I15" s="11">
        <v>8721387024.1233</v>
      </c>
    </row>
    <row r="16" spans="1:9" ht="12" customHeight="1">
      <c r="A16" s="2" t="str">
        <f>"Jul "&amp;RIGHT(A6,4)</f>
        <v>Jul 2011</v>
      </c>
      <c r="B16" s="11">
        <v>0</v>
      </c>
      <c r="C16" s="11">
        <v>0</v>
      </c>
      <c r="D16" s="11">
        <v>0</v>
      </c>
      <c r="E16" s="11">
        <v>0</v>
      </c>
      <c r="F16" s="11">
        <v>13565461.5</v>
      </c>
      <c r="G16" s="11">
        <v>12120942</v>
      </c>
      <c r="H16" s="11" t="s">
        <v>395</v>
      </c>
      <c r="I16" s="11">
        <v>7349892289.5049</v>
      </c>
    </row>
    <row r="17" spans="1:9" ht="12" customHeight="1">
      <c r="A17" s="2" t="str">
        <f>"Aug "&amp;RIGHT(A6,4)</f>
        <v>Aug 2011</v>
      </c>
      <c r="B17" s="11">
        <v>0</v>
      </c>
      <c r="C17" s="11">
        <v>0</v>
      </c>
      <c r="D17" s="11">
        <v>0</v>
      </c>
      <c r="E17" s="11">
        <v>0</v>
      </c>
      <c r="F17" s="11">
        <v>14927249.19</v>
      </c>
      <c r="G17" s="11">
        <v>11999807</v>
      </c>
      <c r="H17" s="11" t="s">
        <v>395</v>
      </c>
      <c r="I17" s="11">
        <v>8019430997.8445</v>
      </c>
    </row>
    <row r="18" spans="1:9" ht="12" customHeight="1">
      <c r="A18" s="2" t="str">
        <f>"Sep "&amp;RIGHT(A6,4)</f>
        <v>Sep 2011</v>
      </c>
      <c r="B18" s="11">
        <v>0</v>
      </c>
      <c r="C18" s="11">
        <v>0</v>
      </c>
      <c r="D18" s="11">
        <v>0</v>
      </c>
      <c r="E18" s="11">
        <v>0</v>
      </c>
      <c r="F18" s="11">
        <v>40830283.43</v>
      </c>
      <c r="G18" s="11">
        <v>17560885</v>
      </c>
      <c r="H18" s="11" t="s">
        <v>395</v>
      </c>
      <c r="I18" s="11">
        <v>11080290207.6088</v>
      </c>
    </row>
    <row r="19" spans="1:9" ht="12" customHeight="1">
      <c r="A19" s="12" t="s">
        <v>57</v>
      </c>
      <c r="B19" s="13">
        <v>24044</v>
      </c>
      <c r="C19" s="13">
        <v>0</v>
      </c>
      <c r="D19" s="13">
        <v>0</v>
      </c>
      <c r="E19" s="13">
        <v>49827</v>
      </c>
      <c r="F19" s="13">
        <v>531671465.12</v>
      </c>
      <c r="G19" s="13">
        <v>149273459</v>
      </c>
      <c r="H19" s="13" t="s">
        <v>395</v>
      </c>
      <c r="I19" s="13">
        <v>103779807031.1802</v>
      </c>
    </row>
    <row r="20" spans="1:9" ht="12" customHeight="1">
      <c r="A20" s="14" t="s">
        <v>396</v>
      </c>
      <c r="B20" s="15">
        <v>24044</v>
      </c>
      <c r="C20" s="15">
        <v>0</v>
      </c>
      <c r="D20" s="15">
        <v>0</v>
      </c>
      <c r="E20" s="15">
        <v>49827</v>
      </c>
      <c r="F20" s="15">
        <v>490841181.69</v>
      </c>
      <c r="G20" s="15">
        <v>131712574</v>
      </c>
      <c r="H20" s="15" t="s">
        <v>395</v>
      </c>
      <c r="I20" s="15">
        <v>92699516823.5714</v>
      </c>
    </row>
    <row r="21" ht="12" customHeight="1">
      <c r="A21" s="3" t="str">
        <f>"FY "&amp;RIGHT(A6,4)+1</f>
        <v>FY 2012</v>
      </c>
    </row>
    <row r="22" spans="1:9" ht="12" customHeight="1">
      <c r="A22" s="2" t="str">
        <f>"Oct "&amp;RIGHT(A6,4)</f>
        <v>Oct 2011</v>
      </c>
      <c r="B22" s="11">
        <v>2024281.31</v>
      </c>
      <c r="C22" s="11" t="s">
        <v>395</v>
      </c>
      <c r="D22" s="11" t="s">
        <v>395</v>
      </c>
      <c r="E22" s="11" t="s">
        <v>395</v>
      </c>
      <c r="F22" s="11">
        <v>40144163.88</v>
      </c>
      <c r="G22" s="11">
        <v>9262176</v>
      </c>
      <c r="H22" s="11" t="s">
        <v>395</v>
      </c>
      <c r="I22" s="11">
        <v>8843132565.8049</v>
      </c>
    </row>
    <row r="23" spans="1:9" ht="12" customHeight="1">
      <c r="A23" s="2" t="str">
        <f>"Nov "&amp;RIGHT(A6,4)</f>
        <v>Nov 2011</v>
      </c>
      <c r="B23" s="11">
        <v>1818996.09</v>
      </c>
      <c r="C23" s="11" t="s">
        <v>395</v>
      </c>
      <c r="D23" s="11" t="s">
        <v>395</v>
      </c>
      <c r="E23" s="11" t="s">
        <v>395</v>
      </c>
      <c r="F23" s="11">
        <v>59844995.86</v>
      </c>
      <c r="G23" s="11">
        <v>9776015</v>
      </c>
      <c r="H23" s="11" t="s">
        <v>395</v>
      </c>
      <c r="I23" s="11">
        <v>8704963030.2879</v>
      </c>
    </row>
    <row r="24" spans="1:9" ht="12" customHeight="1">
      <c r="A24" s="2" t="str">
        <f>"Dec "&amp;RIGHT(A6,4)</f>
        <v>Dec 2011</v>
      </c>
      <c r="B24" s="11">
        <v>329837.02</v>
      </c>
      <c r="C24" s="11" t="s">
        <v>395</v>
      </c>
      <c r="D24" s="11" t="s">
        <v>395</v>
      </c>
      <c r="E24" s="11" t="s">
        <v>395</v>
      </c>
      <c r="F24" s="11">
        <v>68246756.04</v>
      </c>
      <c r="G24" s="11">
        <v>9586827</v>
      </c>
      <c r="H24" s="11" t="s">
        <v>395</v>
      </c>
      <c r="I24" s="11">
        <v>9511688768.5351</v>
      </c>
    </row>
    <row r="25" spans="1:9" ht="12" customHeight="1">
      <c r="A25" s="2" t="str">
        <f>"Jan "&amp;RIGHT(A6,4)+1</f>
        <v>Jan 2012</v>
      </c>
      <c r="B25" s="11">
        <v>132575.17</v>
      </c>
      <c r="C25" s="11" t="s">
        <v>395</v>
      </c>
      <c r="D25" s="11" t="s">
        <v>395</v>
      </c>
      <c r="E25" s="11" t="s">
        <v>395</v>
      </c>
      <c r="F25" s="11">
        <v>46156077.2</v>
      </c>
      <c r="G25" s="11">
        <v>10618300</v>
      </c>
      <c r="H25" s="11" t="s">
        <v>395</v>
      </c>
      <c r="I25" s="11">
        <v>8750128729.584</v>
      </c>
    </row>
    <row r="26" spans="1:9" ht="12" customHeight="1">
      <c r="A26" s="2" t="str">
        <f>"Feb "&amp;RIGHT(A6,4)+1</f>
        <v>Feb 2012</v>
      </c>
      <c r="B26" s="11" t="s">
        <v>395</v>
      </c>
      <c r="C26" s="11" t="s">
        <v>395</v>
      </c>
      <c r="D26" s="11" t="s">
        <v>395</v>
      </c>
      <c r="E26" s="11" t="s">
        <v>395</v>
      </c>
      <c r="F26" s="11">
        <v>32579788.35</v>
      </c>
      <c r="G26" s="11">
        <v>11905005</v>
      </c>
      <c r="H26" s="11" t="s">
        <v>395</v>
      </c>
      <c r="I26" s="11">
        <v>8766257899.5043</v>
      </c>
    </row>
    <row r="27" spans="1:9" ht="12" customHeight="1">
      <c r="A27" s="2" t="str">
        <f>"Mar "&amp;RIGHT(A6,4)+1</f>
        <v>Mar 2012</v>
      </c>
      <c r="B27" s="11" t="s">
        <v>395</v>
      </c>
      <c r="C27" s="11" t="s">
        <v>395</v>
      </c>
      <c r="D27" s="11" t="s">
        <v>395</v>
      </c>
      <c r="E27" s="11" t="s">
        <v>395</v>
      </c>
      <c r="F27" s="11">
        <v>46698292.74</v>
      </c>
      <c r="G27" s="11">
        <v>11423449</v>
      </c>
      <c r="H27" s="11" t="s">
        <v>395</v>
      </c>
      <c r="I27" s="11">
        <v>9950586773.3615</v>
      </c>
    </row>
    <row r="28" spans="1:9" ht="12" customHeight="1">
      <c r="A28" s="2" t="str">
        <f>"Apr "&amp;RIGHT(A6,4)+1</f>
        <v>Apr 2012</v>
      </c>
      <c r="B28" s="11" t="s">
        <v>395</v>
      </c>
      <c r="C28" s="11" t="s">
        <v>395</v>
      </c>
      <c r="D28" s="11" t="s">
        <v>395</v>
      </c>
      <c r="E28" s="11" t="s">
        <v>395</v>
      </c>
      <c r="F28" s="11">
        <v>25823701.58</v>
      </c>
      <c r="G28" s="11">
        <v>9015970</v>
      </c>
      <c r="H28" s="11" t="s">
        <v>395</v>
      </c>
      <c r="I28" s="11">
        <v>8537510768.1308</v>
      </c>
    </row>
    <row r="29" spans="1:9" ht="12" customHeight="1">
      <c r="A29" s="2" t="str">
        <f>"May "&amp;RIGHT(A6,4)+1</f>
        <v>May 2012</v>
      </c>
      <c r="B29" s="11" t="s">
        <v>395</v>
      </c>
      <c r="C29" s="11" t="s">
        <v>395</v>
      </c>
      <c r="D29" s="11" t="s">
        <v>395</v>
      </c>
      <c r="E29" s="11" t="s">
        <v>395</v>
      </c>
      <c r="F29" s="11">
        <v>20112872.36</v>
      </c>
      <c r="G29" s="11">
        <v>9945262</v>
      </c>
      <c r="H29" s="11" t="s">
        <v>395</v>
      </c>
      <c r="I29" s="11">
        <v>8747569979.5871</v>
      </c>
    </row>
    <row r="30" spans="1:9" ht="12" customHeight="1">
      <c r="A30" s="2" t="str">
        <f>"Jun "&amp;RIGHT(A6,4)+1</f>
        <v>Jun 2012</v>
      </c>
      <c r="B30" s="11" t="s">
        <v>395</v>
      </c>
      <c r="C30" s="11" t="s">
        <v>395</v>
      </c>
      <c r="D30" s="11" t="s">
        <v>395</v>
      </c>
      <c r="E30" s="11" t="s">
        <v>395</v>
      </c>
      <c r="F30" s="11">
        <v>29071523.37</v>
      </c>
      <c r="G30" s="11">
        <v>12838225</v>
      </c>
      <c r="H30" s="11" t="s">
        <v>395</v>
      </c>
      <c r="I30" s="11">
        <v>8690012846.773</v>
      </c>
    </row>
    <row r="31" spans="1:9" ht="12" customHeight="1">
      <c r="A31" s="2" t="str">
        <f>"Jul "&amp;RIGHT(A6,4)+1</f>
        <v>Jul 2012</v>
      </c>
      <c r="B31" s="11" t="s">
        <v>395</v>
      </c>
      <c r="C31" s="11" t="s">
        <v>395</v>
      </c>
      <c r="D31" s="11" t="s">
        <v>395</v>
      </c>
      <c r="E31" s="11" t="s">
        <v>395</v>
      </c>
      <c r="F31" s="11">
        <v>19941495.88</v>
      </c>
      <c r="G31" s="11">
        <v>9866930</v>
      </c>
      <c r="H31" s="11" t="s">
        <v>395</v>
      </c>
      <c r="I31" s="11">
        <v>7542978333.8623</v>
      </c>
    </row>
    <row r="32" spans="1:9" ht="12" customHeight="1">
      <c r="A32" s="2" t="str">
        <f>"Aug "&amp;RIGHT(A6,4)+1</f>
        <v>Aug 2012</v>
      </c>
      <c r="B32" s="11" t="s">
        <v>395</v>
      </c>
      <c r="C32" s="11" t="s">
        <v>395</v>
      </c>
      <c r="D32" s="11" t="s">
        <v>395</v>
      </c>
      <c r="E32" s="11" t="s">
        <v>395</v>
      </c>
      <c r="F32" s="11">
        <v>18372105.93</v>
      </c>
      <c r="G32" s="11">
        <v>13785211</v>
      </c>
      <c r="H32" s="11" t="s">
        <v>395</v>
      </c>
      <c r="I32" s="11">
        <v>8300761198.6335</v>
      </c>
    </row>
    <row r="33" spans="1:9" ht="12" customHeight="1">
      <c r="A33" s="2" t="str">
        <f>"Sep "&amp;RIGHT(A6,4)+1</f>
        <v>Sep 2012</v>
      </c>
      <c r="B33" s="11" t="s">
        <v>395</v>
      </c>
      <c r="C33" s="11" t="s">
        <v>395</v>
      </c>
      <c r="D33" s="11" t="s">
        <v>395</v>
      </c>
      <c r="E33" s="11" t="s">
        <v>395</v>
      </c>
      <c r="F33" s="11" t="s">
        <v>395</v>
      </c>
      <c r="G33" s="11" t="s">
        <v>395</v>
      </c>
      <c r="H33" s="11" t="s">
        <v>395</v>
      </c>
      <c r="I33" s="11" t="s">
        <v>395</v>
      </c>
    </row>
    <row r="34" spans="1:9" ht="12" customHeight="1">
      <c r="A34" s="12" t="s">
        <v>57</v>
      </c>
      <c r="B34" s="13">
        <v>4305689.59</v>
      </c>
      <c r="C34" s="13" t="s">
        <v>395</v>
      </c>
      <c r="D34" s="13" t="s">
        <v>395</v>
      </c>
      <c r="E34" s="13" t="s">
        <v>395</v>
      </c>
      <c r="F34" s="13">
        <v>406991773.19</v>
      </c>
      <c r="G34" s="13">
        <v>118023370</v>
      </c>
      <c r="H34" s="13" t="s">
        <v>395</v>
      </c>
      <c r="I34" s="13">
        <v>96345590894.0644</v>
      </c>
    </row>
    <row r="35" spans="1:9" ht="12" customHeight="1">
      <c r="A35" s="14" t="str">
        <f>"Total "&amp;MID(A20,7,LEN(A20)-13)&amp;" Months"</f>
        <v>Total 11 Months</v>
      </c>
      <c r="B35" s="15">
        <v>4305689.59</v>
      </c>
      <c r="C35" s="15" t="s">
        <v>395</v>
      </c>
      <c r="D35" s="15" t="s">
        <v>395</v>
      </c>
      <c r="E35" s="15" t="s">
        <v>395</v>
      </c>
      <c r="F35" s="15">
        <v>406991773.19</v>
      </c>
      <c r="G35" s="15">
        <v>118023370</v>
      </c>
      <c r="H35" s="15" t="s">
        <v>395</v>
      </c>
      <c r="I35" s="15">
        <v>96345590894.0644</v>
      </c>
    </row>
    <row r="36" spans="1:9" ht="12" customHeight="1">
      <c r="A36" s="33"/>
      <c r="B36" s="33"/>
      <c r="C36" s="33"/>
      <c r="D36" s="33"/>
      <c r="E36" s="33"/>
      <c r="F36" s="33"/>
      <c r="G36" s="33"/>
      <c r="H36" s="33"/>
      <c r="I36" s="33"/>
    </row>
    <row r="37" spans="1:9" ht="69.75" customHeight="1">
      <c r="A37" s="60" t="s">
        <v>387</v>
      </c>
      <c r="B37" s="60"/>
      <c r="C37" s="60"/>
      <c r="D37" s="60"/>
      <c r="E37" s="60"/>
      <c r="F37" s="60"/>
      <c r="G37" s="60"/>
      <c r="H37" s="60"/>
      <c r="I37" s="60"/>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4">
    <mergeCell ref="A36:I36"/>
    <mergeCell ref="A37:I37"/>
    <mergeCell ref="A1:H1"/>
    <mergeCell ref="A3:A4"/>
    <mergeCell ref="B3:B4"/>
    <mergeCell ref="C3:C4"/>
    <mergeCell ref="D3:D4"/>
    <mergeCell ref="H3:H4"/>
    <mergeCell ref="E3:E4"/>
    <mergeCell ref="F3:F4"/>
    <mergeCell ref="G3:G4"/>
    <mergeCell ref="A2:H2"/>
    <mergeCell ref="I3:I4"/>
    <mergeCell ref="B5:I5"/>
  </mergeCells>
  <printOptions/>
  <pageMargins left="0.75" right="0.5" top="0.75" bottom="0.5" header="0.5" footer="0.25"/>
  <pageSetup fitToHeight="1" fitToWidth="1" horizontalDpi="600" verticalDpi="600" orientation="landscape" scale="37" r:id="rId1"/>
  <headerFooter alignWithMargins="0">
    <oddHeader>&amp;L&amp;C&amp;R</oddHeader>
    <oddFooter>&amp;L&amp;C&amp;R</oddFooter>
  </headerFooter>
</worksheet>
</file>

<file path=xl/worksheets/sheet41.xml><?xml version="1.0" encoding="utf-8"?>
<worksheet xmlns="http://schemas.openxmlformats.org/spreadsheetml/2006/main" xmlns:r="http://schemas.openxmlformats.org/officeDocument/2006/relationships">
  <dimension ref="A1:L101"/>
  <sheetViews>
    <sheetView showGridLines="0" zoomScalePageLayoutView="0" workbookViewId="0" topLeftCell="A1">
      <selection activeCell="A1" sqref="A1:K1"/>
    </sheetView>
  </sheetViews>
  <sheetFormatPr defaultColWidth="9.140625" defaultRowHeight="12.75"/>
  <cols>
    <col min="1" max="12" width="12.7109375" style="0" customWidth="1"/>
  </cols>
  <sheetData>
    <row r="1" spans="1:12" ht="12.75" customHeight="1">
      <c r="A1" s="42" t="s">
        <v>393</v>
      </c>
      <c r="B1" s="42"/>
      <c r="C1" s="42"/>
      <c r="D1" s="42"/>
      <c r="E1" s="42"/>
      <c r="F1" s="42"/>
      <c r="G1" s="42"/>
      <c r="H1" s="42"/>
      <c r="I1" s="42"/>
      <c r="J1" s="42"/>
      <c r="K1" s="43"/>
      <c r="L1" s="63">
        <v>41222</v>
      </c>
    </row>
    <row r="2" spans="1:12" ht="12.75" customHeight="1">
      <c r="A2" s="44" t="s">
        <v>348</v>
      </c>
      <c r="B2" s="44"/>
      <c r="C2" s="44"/>
      <c r="D2" s="44"/>
      <c r="E2" s="44"/>
      <c r="F2" s="44"/>
      <c r="G2" s="44"/>
      <c r="H2" s="44"/>
      <c r="I2" s="44"/>
      <c r="J2" s="44"/>
      <c r="K2" s="45"/>
      <c r="L2" s="1"/>
    </row>
    <row r="3" spans="1:12" ht="12.75" customHeight="1">
      <c r="A3" s="46" t="s">
        <v>52</v>
      </c>
      <c r="B3" s="38" t="s">
        <v>349</v>
      </c>
      <c r="C3" s="38" t="s">
        <v>350</v>
      </c>
      <c r="D3" s="38" t="s">
        <v>351</v>
      </c>
      <c r="E3" s="38" t="s">
        <v>352</v>
      </c>
      <c r="F3" s="38" t="s">
        <v>364</v>
      </c>
      <c r="G3" s="38" t="s">
        <v>353</v>
      </c>
      <c r="H3" s="38" t="s">
        <v>354</v>
      </c>
      <c r="I3" s="38" t="s">
        <v>355</v>
      </c>
      <c r="J3" s="38" t="s">
        <v>356</v>
      </c>
      <c r="K3" s="38" t="s">
        <v>357</v>
      </c>
      <c r="L3" s="40" t="s">
        <v>358</v>
      </c>
    </row>
    <row r="4" spans="1:12" ht="38.25" customHeight="1">
      <c r="A4" s="47"/>
      <c r="B4" s="39"/>
      <c r="C4" s="39"/>
      <c r="D4" s="39"/>
      <c r="E4" s="39"/>
      <c r="F4" s="52"/>
      <c r="G4" s="39"/>
      <c r="H4" s="39"/>
      <c r="I4" s="39"/>
      <c r="J4" s="39"/>
      <c r="K4" s="39"/>
      <c r="L4" s="41"/>
    </row>
    <row r="5" spans="1:12" ht="12.75" customHeight="1">
      <c r="A5" s="1"/>
      <c r="B5" s="33" t="str">
        <f>REPT("-",108)&amp;" Dollars "&amp;REPT("-",108)</f>
        <v>------------------------------------------------------------------------------------------------------------ Dollars ------------------------------------------------------------------------------------------------------------</v>
      </c>
      <c r="C5" s="33"/>
      <c r="D5" s="33"/>
      <c r="E5" s="33"/>
      <c r="F5" s="33"/>
      <c r="G5" s="33"/>
      <c r="H5" s="33"/>
      <c r="I5" s="33"/>
      <c r="J5" s="33"/>
      <c r="K5" s="33"/>
      <c r="L5" s="33"/>
    </row>
    <row r="6" ht="12.75" customHeight="1">
      <c r="A6" s="3" t="s">
        <v>394</v>
      </c>
    </row>
    <row r="7" spans="1:12" ht="12.75" customHeight="1">
      <c r="A7" s="2" t="str">
        <f>"Oct "&amp;RIGHT(A6,4)-1</f>
        <v>Oct 2010</v>
      </c>
      <c r="B7" s="11">
        <v>956313555.5855</v>
      </c>
      <c r="C7" s="11" t="s">
        <v>395</v>
      </c>
      <c r="D7" s="11" t="s">
        <v>395</v>
      </c>
      <c r="E7" s="11" t="s">
        <v>395</v>
      </c>
      <c r="F7" s="11" t="s">
        <v>395</v>
      </c>
      <c r="G7" s="11" t="s">
        <v>395</v>
      </c>
      <c r="H7" s="11" t="s">
        <v>395</v>
      </c>
      <c r="I7" s="11" t="s">
        <v>395</v>
      </c>
      <c r="J7" s="11" t="s">
        <v>395</v>
      </c>
      <c r="K7" s="11" t="s">
        <v>395</v>
      </c>
      <c r="L7" s="11">
        <v>956313555.5855</v>
      </c>
    </row>
    <row r="8" spans="1:12" ht="12.75" customHeight="1">
      <c r="A8" s="2" t="str">
        <f>"Nov "&amp;RIGHT(A6,4)-1</f>
        <v>Nov 2010</v>
      </c>
      <c r="B8" s="11">
        <v>961644640.5925</v>
      </c>
      <c r="C8" s="11" t="s">
        <v>395</v>
      </c>
      <c r="D8" s="11" t="s">
        <v>395</v>
      </c>
      <c r="E8" s="11" t="s">
        <v>395</v>
      </c>
      <c r="F8" s="11" t="s">
        <v>395</v>
      </c>
      <c r="G8" s="11" t="s">
        <v>395</v>
      </c>
      <c r="H8" s="11" t="s">
        <v>395</v>
      </c>
      <c r="I8" s="11" t="s">
        <v>395</v>
      </c>
      <c r="J8" s="11" t="s">
        <v>395</v>
      </c>
      <c r="K8" s="11" t="s">
        <v>395</v>
      </c>
      <c r="L8" s="11">
        <v>961644640.5925</v>
      </c>
    </row>
    <row r="9" spans="1:12" ht="12.75" customHeight="1">
      <c r="A9" s="2" t="str">
        <f>"Dec "&amp;RIGHT(A6,4)-1</f>
        <v>Dec 2010</v>
      </c>
      <c r="B9" s="11">
        <v>974704896.173</v>
      </c>
      <c r="C9" s="11" t="s">
        <v>395</v>
      </c>
      <c r="D9" s="11" t="s">
        <v>395</v>
      </c>
      <c r="E9" s="11" t="s">
        <v>395</v>
      </c>
      <c r="F9" s="11" t="s">
        <v>395</v>
      </c>
      <c r="G9" s="11" t="s">
        <v>395</v>
      </c>
      <c r="H9" s="11" t="s">
        <v>395</v>
      </c>
      <c r="I9" s="11" t="s">
        <v>395</v>
      </c>
      <c r="J9" s="11" t="s">
        <v>395</v>
      </c>
      <c r="K9" s="11" t="s">
        <v>395</v>
      </c>
      <c r="L9" s="11">
        <v>974704896.173</v>
      </c>
    </row>
    <row r="10" spans="1:12" ht="12.75" customHeight="1">
      <c r="A10" s="2" t="str">
        <f>"Jan "&amp;RIGHT(A6,4)</f>
        <v>Jan 2011</v>
      </c>
      <c r="B10" s="11">
        <v>971193486.1485</v>
      </c>
      <c r="C10" s="11" t="s">
        <v>395</v>
      </c>
      <c r="D10" s="11" t="s">
        <v>395</v>
      </c>
      <c r="E10" s="11" t="s">
        <v>395</v>
      </c>
      <c r="F10" s="11" t="s">
        <v>395</v>
      </c>
      <c r="G10" s="11" t="s">
        <v>395</v>
      </c>
      <c r="H10" s="11" t="s">
        <v>395</v>
      </c>
      <c r="I10" s="11" t="s">
        <v>395</v>
      </c>
      <c r="J10" s="11" t="s">
        <v>395</v>
      </c>
      <c r="K10" s="11" t="s">
        <v>395</v>
      </c>
      <c r="L10" s="11">
        <v>971193486.1485</v>
      </c>
    </row>
    <row r="11" spans="1:12" ht="12.75" customHeight="1">
      <c r="A11" s="2" t="str">
        <f>"Feb "&amp;RIGHT(A6,4)</f>
        <v>Feb 2011</v>
      </c>
      <c r="B11" s="11">
        <v>974641399.6155</v>
      </c>
      <c r="C11" s="11" t="s">
        <v>395</v>
      </c>
      <c r="D11" s="11" t="s">
        <v>395</v>
      </c>
      <c r="E11" s="11" t="s">
        <v>395</v>
      </c>
      <c r="F11" s="11" t="s">
        <v>395</v>
      </c>
      <c r="G11" s="11" t="s">
        <v>395</v>
      </c>
      <c r="H11" s="11" t="s">
        <v>395</v>
      </c>
      <c r="I11" s="11" t="s">
        <v>395</v>
      </c>
      <c r="J11" s="11" t="s">
        <v>395</v>
      </c>
      <c r="K11" s="11" t="s">
        <v>395</v>
      </c>
      <c r="L11" s="11">
        <v>974641399.6155</v>
      </c>
    </row>
    <row r="12" spans="1:12" ht="12.75" customHeight="1">
      <c r="A12" s="2" t="str">
        <f>"Mar "&amp;RIGHT(A6,4)</f>
        <v>Mar 2011</v>
      </c>
      <c r="B12" s="11">
        <v>990310326.9345</v>
      </c>
      <c r="C12" s="11" t="s">
        <v>395</v>
      </c>
      <c r="D12" s="11" t="s">
        <v>395</v>
      </c>
      <c r="E12" s="11" t="s">
        <v>395</v>
      </c>
      <c r="F12" s="11" t="s">
        <v>395</v>
      </c>
      <c r="G12" s="11" t="s">
        <v>395</v>
      </c>
      <c r="H12" s="11" t="s">
        <v>395</v>
      </c>
      <c r="I12" s="11" t="s">
        <v>395</v>
      </c>
      <c r="J12" s="11" t="s">
        <v>395</v>
      </c>
      <c r="K12" s="11" t="s">
        <v>395</v>
      </c>
      <c r="L12" s="11">
        <v>990310326.9345</v>
      </c>
    </row>
    <row r="13" spans="1:12" ht="12.75" customHeight="1">
      <c r="A13" s="2" t="str">
        <f>"Apr "&amp;RIGHT(A6,4)</f>
        <v>Apr 2011</v>
      </c>
      <c r="B13" s="11">
        <v>984661237.484</v>
      </c>
      <c r="C13" s="11" t="s">
        <v>395</v>
      </c>
      <c r="D13" s="11" t="s">
        <v>395</v>
      </c>
      <c r="E13" s="11" t="s">
        <v>395</v>
      </c>
      <c r="F13" s="11" t="s">
        <v>395</v>
      </c>
      <c r="G13" s="11" t="s">
        <v>395</v>
      </c>
      <c r="H13" s="11" t="s">
        <v>395</v>
      </c>
      <c r="I13" s="11" t="s">
        <v>395</v>
      </c>
      <c r="J13" s="11" t="s">
        <v>395</v>
      </c>
      <c r="K13" s="11" t="s">
        <v>395</v>
      </c>
      <c r="L13" s="11">
        <v>984661237.484</v>
      </c>
    </row>
    <row r="14" spans="1:12" ht="12.75" customHeight="1">
      <c r="A14" s="2" t="str">
        <f>"May "&amp;RIGHT(A6,4)</f>
        <v>May 2011</v>
      </c>
      <c r="B14" s="11">
        <v>1013067923.1115</v>
      </c>
      <c r="C14" s="11" t="s">
        <v>395</v>
      </c>
      <c r="D14" s="11" t="s">
        <v>395</v>
      </c>
      <c r="E14" s="11" t="s">
        <v>395</v>
      </c>
      <c r="F14" s="11" t="s">
        <v>395</v>
      </c>
      <c r="G14" s="11" t="s">
        <v>395</v>
      </c>
      <c r="H14" s="11" t="s">
        <v>395</v>
      </c>
      <c r="I14" s="11" t="s">
        <v>395</v>
      </c>
      <c r="J14" s="11" t="s">
        <v>395</v>
      </c>
      <c r="K14" s="11" t="s">
        <v>395</v>
      </c>
      <c r="L14" s="11">
        <v>1013067923.1115</v>
      </c>
    </row>
    <row r="15" spans="1:12" ht="12.75" customHeight="1">
      <c r="A15" s="2" t="str">
        <f>"Jun "&amp;RIGHT(A6,4)</f>
        <v>Jun 2011</v>
      </c>
      <c r="B15" s="11">
        <v>999487132.7935</v>
      </c>
      <c r="C15" s="11" t="s">
        <v>395</v>
      </c>
      <c r="D15" s="11" t="s">
        <v>395</v>
      </c>
      <c r="E15" s="11" t="s">
        <v>395</v>
      </c>
      <c r="F15" s="11" t="s">
        <v>395</v>
      </c>
      <c r="G15" s="11" t="s">
        <v>395</v>
      </c>
      <c r="H15" s="11" t="s">
        <v>395</v>
      </c>
      <c r="I15" s="11" t="s">
        <v>395</v>
      </c>
      <c r="J15" s="11" t="s">
        <v>395</v>
      </c>
      <c r="K15" s="11" t="s">
        <v>395</v>
      </c>
      <c r="L15" s="11">
        <v>999487132.7935</v>
      </c>
    </row>
    <row r="16" spans="1:12" ht="12.75" customHeight="1">
      <c r="A16" s="2" t="str">
        <f>"Jul "&amp;RIGHT(A6,4)</f>
        <v>Jul 2011</v>
      </c>
      <c r="B16" s="11">
        <v>1007502424.5665</v>
      </c>
      <c r="C16" s="11" t="s">
        <v>395</v>
      </c>
      <c r="D16" s="11" t="s">
        <v>395</v>
      </c>
      <c r="E16" s="11" t="s">
        <v>395</v>
      </c>
      <c r="F16" s="11" t="s">
        <v>395</v>
      </c>
      <c r="G16" s="11" t="s">
        <v>395</v>
      </c>
      <c r="H16" s="11" t="s">
        <v>395</v>
      </c>
      <c r="I16" s="11" t="s">
        <v>395</v>
      </c>
      <c r="J16" s="11" t="s">
        <v>395</v>
      </c>
      <c r="K16" s="11" t="s">
        <v>395</v>
      </c>
      <c r="L16" s="11">
        <v>1007502424.5665</v>
      </c>
    </row>
    <row r="17" spans="1:12" ht="12.75" customHeight="1">
      <c r="A17" s="2" t="str">
        <f>"Aug "&amp;RIGHT(A6,4)</f>
        <v>Aug 2011</v>
      </c>
      <c r="B17" s="11">
        <v>1014651219.2435</v>
      </c>
      <c r="C17" s="11" t="s">
        <v>395</v>
      </c>
      <c r="D17" s="11" t="s">
        <v>395</v>
      </c>
      <c r="E17" s="11" t="s">
        <v>395</v>
      </c>
      <c r="F17" s="11" t="s">
        <v>395</v>
      </c>
      <c r="G17" s="11" t="s">
        <v>395</v>
      </c>
      <c r="H17" s="11" t="s">
        <v>395</v>
      </c>
      <c r="I17" s="11" t="s">
        <v>395</v>
      </c>
      <c r="J17" s="11" t="s">
        <v>395</v>
      </c>
      <c r="K17" s="11" t="s">
        <v>395</v>
      </c>
      <c r="L17" s="11">
        <v>1014651219.2435</v>
      </c>
    </row>
    <row r="18" spans="1:12" ht="12.75" customHeight="1">
      <c r="A18" s="2" t="str">
        <f>"Sep "&amp;RIGHT(A6,4)</f>
        <v>Sep 2011</v>
      </c>
      <c r="B18" s="11">
        <v>1036540805.82</v>
      </c>
      <c r="C18" s="11" t="s">
        <v>395</v>
      </c>
      <c r="D18" s="11" t="s">
        <v>395</v>
      </c>
      <c r="E18" s="11" t="s">
        <v>395</v>
      </c>
      <c r="F18" s="11" t="s">
        <v>395</v>
      </c>
      <c r="G18" s="11" t="s">
        <v>395</v>
      </c>
      <c r="H18" s="11" t="s">
        <v>395</v>
      </c>
      <c r="I18" s="11" t="s">
        <v>395</v>
      </c>
      <c r="J18" s="11" t="s">
        <v>395</v>
      </c>
      <c r="K18" s="11" t="s">
        <v>395</v>
      </c>
      <c r="L18" s="11">
        <v>1036540805.82</v>
      </c>
    </row>
    <row r="19" spans="1:12" ht="12.75" customHeight="1">
      <c r="A19" s="12" t="s">
        <v>57</v>
      </c>
      <c r="B19" s="27">
        <v>11884719048.0685</v>
      </c>
      <c r="C19" s="27" t="s">
        <v>395</v>
      </c>
      <c r="D19" s="27" t="s">
        <v>395</v>
      </c>
      <c r="E19" s="27" t="s">
        <v>395</v>
      </c>
      <c r="F19" s="27" t="s">
        <v>395</v>
      </c>
      <c r="G19" s="27" t="s">
        <v>395</v>
      </c>
      <c r="H19" s="27" t="s">
        <v>395</v>
      </c>
      <c r="I19" s="27" t="s">
        <v>395</v>
      </c>
      <c r="J19" s="27" t="s">
        <v>395</v>
      </c>
      <c r="K19" s="27" t="s">
        <v>395</v>
      </c>
      <c r="L19" s="27">
        <v>11884719048.0685</v>
      </c>
    </row>
    <row r="20" spans="1:12" ht="12.75" customHeight="1">
      <c r="A20" s="14" t="s">
        <v>396</v>
      </c>
      <c r="B20" s="21">
        <v>10848178242.2485</v>
      </c>
      <c r="C20" s="21" t="s">
        <v>395</v>
      </c>
      <c r="D20" s="21" t="s">
        <v>395</v>
      </c>
      <c r="E20" s="21" t="s">
        <v>395</v>
      </c>
      <c r="F20" s="21" t="s">
        <v>395</v>
      </c>
      <c r="G20" s="21" t="s">
        <v>395</v>
      </c>
      <c r="H20" s="21" t="s">
        <v>395</v>
      </c>
      <c r="I20" s="21" t="s">
        <v>395</v>
      </c>
      <c r="J20" s="21" t="s">
        <v>395</v>
      </c>
      <c r="K20" s="21" t="s">
        <v>395</v>
      </c>
      <c r="L20" s="21">
        <v>10848178242.2485</v>
      </c>
    </row>
    <row r="21" ht="12.75" customHeight="1">
      <c r="A21" s="3" t="str">
        <f>"FY "&amp;RIGHT(A6,4)+1</f>
        <v>FY 2012</v>
      </c>
    </row>
    <row r="22" spans="1:12" ht="12.75" customHeight="1">
      <c r="A22" s="2" t="str">
        <f>"Oct "&amp;RIGHT(A6,4)</f>
        <v>Oct 2011</v>
      </c>
      <c r="B22" s="11">
        <v>682736743.563</v>
      </c>
      <c r="C22" s="11" t="s">
        <v>395</v>
      </c>
      <c r="D22" s="11" t="s">
        <v>395</v>
      </c>
      <c r="E22" s="11" t="s">
        <v>395</v>
      </c>
      <c r="F22" s="11" t="s">
        <v>395</v>
      </c>
      <c r="G22" s="11" t="s">
        <v>395</v>
      </c>
      <c r="H22" s="11" t="s">
        <v>395</v>
      </c>
      <c r="I22" s="11" t="s">
        <v>395</v>
      </c>
      <c r="J22" s="11" t="s">
        <v>395</v>
      </c>
      <c r="K22" s="11" t="s">
        <v>395</v>
      </c>
      <c r="L22" s="11">
        <v>682736743.563</v>
      </c>
    </row>
    <row r="23" spans="1:12" ht="12.75" customHeight="1">
      <c r="A23" s="2" t="str">
        <f>"Nov "&amp;RIGHT(A6,4)</f>
        <v>Nov 2011</v>
      </c>
      <c r="B23" s="11">
        <v>679821673.107</v>
      </c>
      <c r="C23" s="11" t="s">
        <v>395</v>
      </c>
      <c r="D23" s="11" t="s">
        <v>395</v>
      </c>
      <c r="E23" s="11" t="s">
        <v>395</v>
      </c>
      <c r="F23" s="11" t="s">
        <v>395</v>
      </c>
      <c r="G23" s="11" t="s">
        <v>395</v>
      </c>
      <c r="H23" s="11" t="s">
        <v>395</v>
      </c>
      <c r="I23" s="11" t="s">
        <v>395</v>
      </c>
      <c r="J23" s="11" t="s">
        <v>395</v>
      </c>
      <c r="K23" s="11" t="s">
        <v>395</v>
      </c>
      <c r="L23" s="11">
        <v>679821673.107</v>
      </c>
    </row>
    <row r="24" spans="1:12" ht="12.75" customHeight="1">
      <c r="A24" s="2" t="str">
        <f>"Dec "&amp;RIGHT(A6,4)</f>
        <v>Dec 2011</v>
      </c>
      <c r="B24" s="11">
        <v>680893792.5345</v>
      </c>
      <c r="C24" s="11" t="s">
        <v>395</v>
      </c>
      <c r="D24" s="11" t="s">
        <v>395</v>
      </c>
      <c r="E24" s="11" t="s">
        <v>395</v>
      </c>
      <c r="F24" s="11" t="s">
        <v>395</v>
      </c>
      <c r="G24" s="11" t="s">
        <v>395</v>
      </c>
      <c r="H24" s="11" t="s">
        <v>395</v>
      </c>
      <c r="I24" s="11" t="s">
        <v>395</v>
      </c>
      <c r="J24" s="11" t="s">
        <v>395</v>
      </c>
      <c r="K24" s="11" t="s">
        <v>395</v>
      </c>
      <c r="L24" s="11">
        <v>680893792.5345</v>
      </c>
    </row>
    <row r="25" spans="1:12" ht="12.75" customHeight="1">
      <c r="A25" s="2" t="str">
        <f>"Jan "&amp;RIGHT(A6,4)+1</f>
        <v>Jan 2012</v>
      </c>
      <c r="B25" s="11">
        <v>673593344.7525</v>
      </c>
      <c r="C25" s="11" t="s">
        <v>395</v>
      </c>
      <c r="D25" s="11" t="s">
        <v>395</v>
      </c>
      <c r="E25" s="11" t="s">
        <v>395</v>
      </c>
      <c r="F25" s="11" t="s">
        <v>395</v>
      </c>
      <c r="G25" s="11" t="s">
        <v>395</v>
      </c>
      <c r="H25" s="11" t="s">
        <v>395</v>
      </c>
      <c r="I25" s="11" t="s">
        <v>395</v>
      </c>
      <c r="J25" s="11" t="s">
        <v>395</v>
      </c>
      <c r="K25" s="11" t="s">
        <v>395</v>
      </c>
      <c r="L25" s="11">
        <v>673593344.7525</v>
      </c>
    </row>
    <row r="26" spans="1:12" ht="12.75" customHeight="1">
      <c r="A26" s="2" t="str">
        <f>"Feb "&amp;RIGHT(A6,4)+1</f>
        <v>Feb 2012</v>
      </c>
      <c r="B26" s="11">
        <v>674566838.187</v>
      </c>
      <c r="C26" s="11" t="s">
        <v>395</v>
      </c>
      <c r="D26" s="11" t="s">
        <v>395</v>
      </c>
      <c r="E26" s="11" t="s">
        <v>395</v>
      </c>
      <c r="F26" s="11" t="s">
        <v>395</v>
      </c>
      <c r="G26" s="11" t="s">
        <v>395</v>
      </c>
      <c r="H26" s="11" t="s">
        <v>395</v>
      </c>
      <c r="I26" s="11" t="s">
        <v>395</v>
      </c>
      <c r="J26" s="11" t="s">
        <v>395</v>
      </c>
      <c r="K26" s="11" t="s">
        <v>395</v>
      </c>
      <c r="L26" s="11">
        <v>674566838.187</v>
      </c>
    </row>
    <row r="27" spans="1:12" ht="12.75" customHeight="1">
      <c r="A27" s="2" t="str">
        <f>"Mar "&amp;RIGHT(A6,4)+1</f>
        <v>Mar 2012</v>
      </c>
      <c r="B27" s="11">
        <v>676832971.128</v>
      </c>
      <c r="C27" s="11" t="s">
        <v>395</v>
      </c>
      <c r="D27" s="11" t="s">
        <v>395</v>
      </c>
      <c r="E27" s="11" t="s">
        <v>395</v>
      </c>
      <c r="F27" s="11" t="s">
        <v>395</v>
      </c>
      <c r="G27" s="11" t="s">
        <v>395</v>
      </c>
      <c r="H27" s="11" t="s">
        <v>395</v>
      </c>
      <c r="I27" s="11" t="s">
        <v>395</v>
      </c>
      <c r="J27" s="11" t="s">
        <v>395</v>
      </c>
      <c r="K27" s="11" t="s">
        <v>395</v>
      </c>
      <c r="L27" s="11">
        <v>676832971.128</v>
      </c>
    </row>
    <row r="28" spans="1:12" ht="12.75" customHeight="1">
      <c r="A28" s="2" t="str">
        <f>"Apr "&amp;RIGHT(A6,4)+1</f>
        <v>Apr 2012</v>
      </c>
      <c r="B28" s="11">
        <v>670844936.5815</v>
      </c>
      <c r="C28" s="11" t="s">
        <v>395</v>
      </c>
      <c r="D28" s="11" t="s">
        <v>395</v>
      </c>
      <c r="E28" s="11" t="s">
        <v>395</v>
      </c>
      <c r="F28" s="11" t="s">
        <v>395</v>
      </c>
      <c r="G28" s="11" t="s">
        <v>395</v>
      </c>
      <c r="H28" s="11" t="s">
        <v>395</v>
      </c>
      <c r="I28" s="11" t="s">
        <v>395</v>
      </c>
      <c r="J28" s="11" t="s">
        <v>395</v>
      </c>
      <c r="K28" s="11" t="s">
        <v>395</v>
      </c>
      <c r="L28" s="11">
        <v>670844936.5815</v>
      </c>
    </row>
    <row r="29" spans="1:12" ht="12.75" customHeight="1">
      <c r="A29" s="2" t="str">
        <f>"May "&amp;RIGHT(A6,4)+1</f>
        <v>May 2012</v>
      </c>
      <c r="B29" s="11">
        <v>676800234.57</v>
      </c>
      <c r="C29" s="11" t="s">
        <v>395</v>
      </c>
      <c r="D29" s="11" t="s">
        <v>395</v>
      </c>
      <c r="E29" s="11" t="s">
        <v>395</v>
      </c>
      <c r="F29" s="11" t="s">
        <v>395</v>
      </c>
      <c r="G29" s="11" t="s">
        <v>395</v>
      </c>
      <c r="H29" s="11" t="s">
        <v>395</v>
      </c>
      <c r="I29" s="11" t="s">
        <v>395</v>
      </c>
      <c r="J29" s="11" t="s">
        <v>395</v>
      </c>
      <c r="K29" s="11" t="s">
        <v>395</v>
      </c>
      <c r="L29" s="11">
        <v>676800234.57</v>
      </c>
    </row>
    <row r="30" spans="1:12" ht="12.75" customHeight="1">
      <c r="A30" s="2" t="str">
        <f>"Jun "&amp;RIGHT(A6,4)+1</f>
        <v>Jun 2012</v>
      </c>
      <c r="B30" s="11">
        <v>679358532.126</v>
      </c>
      <c r="C30" s="11" t="s">
        <v>395</v>
      </c>
      <c r="D30" s="11" t="s">
        <v>395</v>
      </c>
      <c r="E30" s="11" t="s">
        <v>395</v>
      </c>
      <c r="F30" s="11" t="s">
        <v>395</v>
      </c>
      <c r="G30" s="11" t="s">
        <v>395</v>
      </c>
      <c r="H30" s="11" t="s">
        <v>395</v>
      </c>
      <c r="I30" s="11" t="s">
        <v>395</v>
      </c>
      <c r="J30" s="11" t="s">
        <v>395</v>
      </c>
      <c r="K30" s="11" t="s">
        <v>395</v>
      </c>
      <c r="L30" s="11">
        <v>679358532.126</v>
      </c>
    </row>
    <row r="31" spans="1:12" ht="12.75" customHeight="1">
      <c r="A31" s="2" t="str">
        <f>"Jul "&amp;RIGHT(A6,4)+1</f>
        <v>Jul 2012</v>
      </c>
      <c r="B31" s="11">
        <v>685991489.4795</v>
      </c>
      <c r="C31" s="11" t="s">
        <v>395</v>
      </c>
      <c r="D31" s="11" t="s">
        <v>395</v>
      </c>
      <c r="E31" s="11" t="s">
        <v>395</v>
      </c>
      <c r="F31" s="11" t="s">
        <v>395</v>
      </c>
      <c r="G31" s="11" t="s">
        <v>395</v>
      </c>
      <c r="H31" s="11" t="s">
        <v>395</v>
      </c>
      <c r="I31" s="11" t="s">
        <v>395</v>
      </c>
      <c r="J31" s="11" t="s">
        <v>395</v>
      </c>
      <c r="K31" s="11" t="s">
        <v>395</v>
      </c>
      <c r="L31" s="11">
        <v>685991489.4795</v>
      </c>
    </row>
    <row r="32" spans="1:12" ht="12.75" customHeight="1">
      <c r="A32" s="2" t="str">
        <f>"Aug "&amp;RIGHT(A6,4)+1</f>
        <v>Aug 2012</v>
      </c>
      <c r="B32" s="11">
        <v>688157057.6205</v>
      </c>
      <c r="C32" s="11" t="s">
        <v>395</v>
      </c>
      <c r="D32" s="11" t="s">
        <v>395</v>
      </c>
      <c r="E32" s="11" t="s">
        <v>395</v>
      </c>
      <c r="F32" s="11" t="s">
        <v>395</v>
      </c>
      <c r="G32" s="11" t="s">
        <v>395</v>
      </c>
      <c r="H32" s="11" t="s">
        <v>395</v>
      </c>
      <c r="I32" s="11" t="s">
        <v>395</v>
      </c>
      <c r="J32" s="11" t="s">
        <v>395</v>
      </c>
      <c r="K32" s="11" t="s">
        <v>395</v>
      </c>
      <c r="L32" s="11">
        <v>688157057.6205</v>
      </c>
    </row>
    <row r="33" spans="1:12" ht="12.75" customHeight="1">
      <c r="A33" s="2" t="str">
        <f>"Sep "&amp;RIGHT(A6,4)+1</f>
        <v>Sep 2012</v>
      </c>
      <c r="B33" s="11" t="s">
        <v>395</v>
      </c>
      <c r="C33" s="11" t="s">
        <v>395</v>
      </c>
      <c r="D33" s="11" t="s">
        <v>395</v>
      </c>
      <c r="E33" s="11" t="s">
        <v>395</v>
      </c>
      <c r="F33" s="11" t="s">
        <v>395</v>
      </c>
      <c r="G33" s="11" t="s">
        <v>395</v>
      </c>
      <c r="H33" s="11" t="s">
        <v>395</v>
      </c>
      <c r="I33" s="11" t="s">
        <v>395</v>
      </c>
      <c r="J33" s="11" t="s">
        <v>395</v>
      </c>
      <c r="K33" s="11" t="s">
        <v>395</v>
      </c>
      <c r="L33" s="11" t="s">
        <v>395</v>
      </c>
    </row>
    <row r="34" spans="1:12" ht="12.75" customHeight="1">
      <c r="A34" s="12" t="s">
        <v>57</v>
      </c>
      <c r="B34" s="27">
        <v>7469597613.6495</v>
      </c>
      <c r="C34" s="27" t="s">
        <v>395</v>
      </c>
      <c r="D34" s="27" t="s">
        <v>395</v>
      </c>
      <c r="E34" s="27" t="s">
        <v>395</v>
      </c>
      <c r="F34" s="27" t="s">
        <v>395</v>
      </c>
      <c r="G34" s="27" t="s">
        <v>395</v>
      </c>
      <c r="H34" s="27" t="s">
        <v>395</v>
      </c>
      <c r="I34" s="27" t="s">
        <v>395</v>
      </c>
      <c r="J34" s="27" t="s">
        <v>395</v>
      </c>
      <c r="K34" s="27" t="s">
        <v>395</v>
      </c>
      <c r="L34" s="27">
        <v>7469597613.6495</v>
      </c>
    </row>
    <row r="35" spans="1:12" ht="12.75" customHeight="1">
      <c r="A35" s="14" t="str">
        <f>"Total "&amp;MID(A20,7,LEN(A20)-13)&amp;" Months"</f>
        <v>Total 11 Months</v>
      </c>
      <c r="B35" s="21">
        <v>7469597613.6495</v>
      </c>
      <c r="C35" s="21" t="s">
        <v>395</v>
      </c>
      <c r="D35" s="21" t="s">
        <v>395</v>
      </c>
      <c r="E35" s="21" t="s">
        <v>395</v>
      </c>
      <c r="F35" s="21" t="s">
        <v>395</v>
      </c>
      <c r="G35" s="21" t="s">
        <v>395</v>
      </c>
      <c r="H35" s="21" t="s">
        <v>395</v>
      </c>
      <c r="I35" s="21" t="s">
        <v>395</v>
      </c>
      <c r="J35" s="21" t="s">
        <v>395</v>
      </c>
      <c r="K35" s="21" t="s">
        <v>395</v>
      </c>
      <c r="L35" s="21">
        <v>7469597613.6495</v>
      </c>
    </row>
    <row r="37" spans="1:12" ht="102.75" customHeight="1">
      <c r="A37" s="61" t="s">
        <v>390</v>
      </c>
      <c r="B37" s="62"/>
      <c r="C37" s="62"/>
      <c r="D37" s="62"/>
      <c r="E37" s="62"/>
      <c r="F37" s="62"/>
      <c r="G37" s="62"/>
      <c r="H37" s="62"/>
      <c r="I37" s="62"/>
      <c r="J37" s="62"/>
      <c r="K37" s="62"/>
      <c r="L37" s="62"/>
    </row>
    <row r="100" ht="12.75" customHeight="1"/>
    <row r="101" ht="12.75" customHeight="1">
      <c r="E101" s="28"/>
    </row>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6">
    <mergeCell ref="A1:K1"/>
    <mergeCell ref="A2:K2"/>
    <mergeCell ref="A3:A4"/>
    <mergeCell ref="B3:B4"/>
    <mergeCell ref="C3:C4"/>
    <mergeCell ref="D3:D4"/>
    <mergeCell ref="E3:E4"/>
    <mergeCell ref="F3:F4"/>
    <mergeCell ref="G3:G4"/>
    <mergeCell ref="H3:H4"/>
    <mergeCell ref="A37:L37"/>
    <mergeCell ref="B5:L5"/>
    <mergeCell ref="I3:I4"/>
    <mergeCell ref="J3:J4"/>
    <mergeCell ref="K3:K4"/>
    <mergeCell ref="L3:L4"/>
  </mergeCells>
  <printOptions/>
  <pageMargins left="0.75" right="0.75" top="1" bottom="1" header="0.5" footer="0.5"/>
  <pageSetup horizontalDpi="600" verticalDpi="600" orientation="landscape" scale="81" r:id="rId1"/>
  <headerFooter alignWithMargins="0">
    <oddHeader>&amp;L&amp;C&amp;R</oddHeader>
    <oddFooter>&amp;L&amp;C&amp;R</oddFooter>
  </headerFooter>
  <rowBreaks count="1" manualBreakCount="1">
    <brk id="38" max="254" man="1"/>
  </rowBreaks>
</worksheet>
</file>

<file path=xl/worksheets/sheet5.xml><?xml version="1.0" encoding="utf-8"?>
<worksheet xmlns="http://schemas.openxmlformats.org/spreadsheetml/2006/main" xmlns:r="http://schemas.openxmlformats.org/officeDocument/2006/relationships">
  <sheetPr>
    <pageSetUpPr fitToPage="1"/>
  </sheetPr>
  <dimension ref="A1:G29"/>
  <sheetViews>
    <sheetView showGridLines="0" zoomScalePageLayoutView="0" workbookViewId="0" topLeftCell="A1">
      <selection activeCell="G1" sqref="G1"/>
    </sheetView>
  </sheetViews>
  <sheetFormatPr defaultColWidth="9.140625" defaultRowHeight="12.75"/>
  <cols>
    <col min="1" max="1" width="11.421875" style="0" customWidth="1"/>
    <col min="2" max="3" width="22.8515625" style="0" customWidth="1"/>
    <col min="4" max="7" width="11.421875" style="0" customWidth="1"/>
  </cols>
  <sheetData>
    <row r="1" spans="1:7" ht="12" customHeight="1">
      <c r="A1" s="42" t="s">
        <v>393</v>
      </c>
      <c r="B1" s="42"/>
      <c r="C1" s="42"/>
      <c r="D1" s="42"/>
      <c r="E1" s="42"/>
      <c r="F1" s="42"/>
      <c r="G1" s="63">
        <v>41222</v>
      </c>
    </row>
    <row r="2" spans="1:7" ht="12" customHeight="1">
      <c r="A2" s="44" t="s">
        <v>64</v>
      </c>
      <c r="B2" s="44"/>
      <c r="C2" s="44"/>
      <c r="D2" s="44"/>
      <c r="E2" s="44"/>
      <c r="F2" s="44"/>
      <c r="G2" s="1"/>
    </row>
    <row r="3" spans="1:7" ht="24" customHeight="1">
      <c r="A3" s="46" t="s">
        <v>65</v>
      </c>
      <c r="B3" s="40" t="s">
        <v>66</v>
      </c>
      <c r="C3" s="46"/>
      <c r="D3" s="38" t="s">
        <v>208</v>
      </c>
      <c r="E3" s="38" t="s">
        <v>67</v>
      </c>
      <c r="F3" s="38" t="s">
        <v>209</v>
      </c>
      <c r="G3" s="40" t="s">
        <v>68</v>
      </c>
    </row>
    <row r="4" spans="1:7" ht="12.75" customHeight="1">
      <c r="A4" s="47"/>
      <c r="B4" s="41"/>
      <c r="C4" s="47"/>
      <c r="D4" s="39"/>
      <c r="E4" s="39"/>
      <c r="F4" s="39"/>
      <c r="G4" s="41"/>
    </row>
    <row r="5" spans="1:7" ht="12" customHeight="1">
      <c r="A5" s="1"/>
      <c r="B5" s="1"/>
      <c r="C5" s="1"/>
      <c r="D5" s="33" t="str">
        <f>REPT("-",29)&amp;" Number "&amp;REPT("-",29)</f>
        <v>----------------------------- Number -----------------------------</v>
      </c>
      <c r="E5" s="33"/>
      <c r="F5" s="33"/>
      <c r="G5" s="1" t="str">
        <f>REPT("-",6)&amp;" Percent "&amp;REPT("-",5)</f>
        <v>------ Percent -----</v>
      </c>
    </row>
    <row r="6" ht="12" customHeight="1">
      <c r="A6" s="3" t="s">
        <v>394</v>
      </c>
    </row>
    <row r="7" spans="1:7" ht="12" customHeight="1">
      <c r="A7" s="2"/>
      <c r="B7" s="3" t="s">
        <v>69</v>
      </c>
      <c r="C7" s="3" t="s">
        <v>70</v>
      </c>
      <c r="D7" s="11">
        <v>100836</v>
      </c>
      <c r="E7" s="11">
        <v>51069852</v>
      </c>
      <c r="F7" s="11">
        <v>31818485.0773</v>
      </c>
      <c r="G7" s="19">
        <f aca="true" t="shared" si="0" ref="G7:G16">IF(AND(ISNUMBER(E7),ISNUMBER(F7)),IF(E7=0,"--",IF(F7=0,"--",F7/E7)),"--")</f>
        <v>0.6230385213824391</v>
      </c>
    </row>
    <row r="8" spans="1:7" ht="12" customHeight="1">
      <c r="A8" s="1"/>
      <c r="B8" s="1"/>
      <c r="C8" s="3" t="s">
        <v>71</v>
      </c>
      <c r="D8" s="11">
        <v>95857</v>
      </c>
      <c r="E8" s="11">
        <v>50835861</v>
      </c>
      <c r="F8" s="11" t="s">
        <v>395</v>
      </c>
      <c r="G8" s="19" t="str">
        <f t="shared" si="0"/>
        <v>--</v>
      </c>
    </row>
    <row r="9" spans="1:7" ht="12" customHeight="1">
      <c r="A9" s="1"/>
      <c r="B9" s="1"/>
      <c r="C9" s="3" t="s">
        <v>72</v>
      </c>
      <c r="D9" s="11">
        <v>4979</v>
      </c>
      <c r="E9" s="11">
        <v>233991</v>
      </c>
      <c r="F9" s="11" t="s">
        <v>395</v>
      </c>
      <c r="G9" s="19" t="str">
        <f t="shared" si="0"/>
        <v>--</v>
      </c>
    </row>
    <row r="10" spans="1:7" ht="12" customHeight="1">
      <c r="A10" s="1"/>
      <c r="B10" s="3" t="s">
        <v>73</v>
      </c>
      <c r="C10" s="3" t="s">
        <v>70</v>
      </c>
      <c r="D10" s="11">
        <v>89253</v>
      </c>
      <c r="E10" s="11">
        <v>46426425</v>
      </c>
      <c r="F10" s="11">
        <v>12174549.4426</v>
      </c>
      <c r="G10" s="19">
        <f t="shared" si="0"/>
        <v>0.26223318815954494</v>
      </c>
    </row>
    <row r="11" spans="1:7" ht="12" customHeight="1">
      <c r="A11" s="1"/>
      <c r="B11" s="1"/>
      <c r="C11" s="3" t="s">
        <v>71</v>
      </c>
      <c r="D11" s="11">
        <v>84286</v>
      </c>
      <c r="E11" s="11">
        <v>46189827</v>
      </c>
      <c r="F11" s="11" t="s">
        <v>395</v>
      </c>
      <c r="G11" s="19" t="str">
        <f t="shared" si="0"/>
        <v>--</v>
      </c>
    </row>
    <row r="12" spans="1:7" ht="12" customHeight="1">
      <c r="A12" s="1"/>
      <c r="B12" s="1"/>
      <c r="C12" s="3" t="s">
        <v>72</v>
      </c>
      <c r="D12" s="11">
        <v>4967</v>
      </c>
      <c r="E12" s="11">
        <v>236598</v>
      </c>
      <c r="F12" s="11" t="s">
        <v>395</v>
      </c>
      <c r="G12" s="19" t="str">
        <f t="shared" si="0"/>
        <v>--</v>
      </c>
    </row>
    <row r="13" spans="1:7" ht="12" customHeight="1">
      <c r="A13" s="1"/>
      <c r="B13" s="3" t="s">
        <v>20</v>
      </c>
      <c r="C13" s="3" t="s">
        <v>20</v>
      </c>
      <c r="D13" s="11">
        <v>0</v>
      </c>
      <c r="E13" s="11">
        <v>0</v>
      </c>
      <c r="F13" s="11">
        <v>0</v>
      </c>
      <c r="G13" s="19" t="str">
        <f t="shared" si="0"/>
        <v>--</v>
      </c>
    </row>
    <row r="14" spans="1:7" ht="12" customHeight="1">
      <c r="A14" s="1"/>
      <c r="B14" s="3" t="s">
        <v>74</v>
      </c>
      <c r="C14" s="3" t="s">
        <v>75</v>
      </c>
      <c r="D14" s="11">
        <v>3848</v>
      </c>
      <c r="E14" s="11" t="s">
        <v>395</v>
      </c>
      <c r="F14" s="11" t="s">
        <v>395</v>
      </c>
      <c r="G14" s="19" t="str">
        <f t="shared" si="0"/>
        <v>--</v>
      </c>
    </row>
    <row r="15" spans="1:7" ht="12" customHeight="1">
      <c r="A15" s="1"/>
      <c r="B15" s="1"/>
      <c r="C15" s="3" t="s">
        <v>76</v>
      </c>
      <c r="D15" s="11">
        <v>527</v>
      </c>
      <c r="E15" s="11" t="s">
        <v>395</v>
      </c>
      <c r="F15" s="11" t="s">
        <v>395</v>
      </c>
      <c r="G15" s="19" t="str">
        <f t="shared" si="0"/>
        <v>--</v>
      </c>
    </row>
    <row r="16" spans="1:7" ht="12" customHeight="1">
      <c r="A16" s="20"/>
      <c r="B16" s="20"/>
      <c r="C16" s="20" t="s">
        <v>77</v>
      </c>
      <c r="D16" s="21">
        <v>782</v>
      </c>
      <c r="E16" s="21" t="s">
        <v>395</v>
      </c>
      <c r="F16" s="21" t="s">
        <v>395</v>
      </c>
      <c r="G16" s="24" t="str">
        <f t="shared" si="0"/>
        <v>--</v>
      </c>
    </row>
    <row r="17" spans="1:7" ht="12" customHeight="1">
      <c r="A17" s="3" t="str">
        <f>"FY "&amp;RIGHT(A6,4)+1</f>
        <v>FY 2012</v>
      </c>
      <c r="G17" s="19"/>
    </row>
    <row r="18" spans="1:7" ht="12" customHeight="1">
      <c r="A18" s="2"/>
      <c r="B18" s="3" t="s">
        <v>69</v>
      </c>
      <c r="C18" s="3" t="s">
        <v>70</v>
      </c>
      <c r="D18" s="11">
        <v>100282</v>
      </c>
      <c r="E18" s="11">
        <v>51332249</v>
      </c>
      <c r="F18" s="11">
        <v>31710979.3689</v>
      </c>
      <c r="G18" s="19">
        <f aca="true" t="shared" si="1" ref="G18:G27">IF(AND(ISNUMBER(E18),ISNUMBER(F18)),IF(E18=0,"--",IF(F18=0,"--",F18/E18)),"--")</f>
        <v>0.6177594005066873</v>
      </c>
    </row>
    <row r="19" spans="1:7" ht="12" customHeight="1">
      <c r="A19" s="1"/>
      <c r="B19" s="1"/>
      <c r="C19" s="3" t="s">
        <v>71</v>
      </c>
      <c r="D19" s="11">
        <v>95396</v>
      </c>
      <c r="E19" s="11">
        <v>51068081</v>
      </c>
      <c r="F19" s="11" t="s">
        <v>395</v>
      </c>
      <c r="G19" s="19" t="str">
        <f t="shared" si="1"/>
        <v>--</v>
      </c>
    </row>
    <row r="20" spans="1:7" ht="12" customHeight="1">
      <c r="A20" s="1"/>
      <c r="B20" s="1"/>
      <c r="C20" s="3" t="s">
        <v>72</v>
      </c>
      <c r="D20" s="11">
        <v>4886</v>
      </c>
      <c r="E20" s="11">
        <v>264168</v>
      </c>
      <c r="F20" s="11" t="s">
        <v>395</v>
      </c>
      <c r="G20" s="19" t="str">
        <f t="shared" si="1"/>
        <v>--</v>
      </c>
    </row>
    <row r="21" spans="1:7" ht="12" customHeight="1">
      <c r="A21" s="1"/>
      <c r="B21" s="3" t="s">
        <v>73</v>
      </c>
      <c r="C21" s="3" t="s">
        <v>70</v>
      </c>
      <c r="D21" s="11">
        <v>91500</v>
      </c>
      <c r="E21" s="11">
        <v>47220158</v>
      </c>
      <c r="F21" s="11">
        <v>12863614.6171</v>
      </c>
      <c r="G21" s="19">
        <f t="shared" si="1"/>
        <v>0.2724178647835105</v>
      </c>
    </row>
    <row r="22" spans="1:7" ht="12" customHeight="1">
      <c r="A22" s="1"/>
      <c r="B22" s="1"/>
      <c r="C22" s="3" t="s">
        <v>71</v>
      </c>
      <c r="D22" s="11">
        <v>86644</v>
      </c>
      <c r="E22" s="11">
        <v>46955240</v>
      </c>
      <c r="F22" s="11" t="s">
        <v>395</v>
      </c>
      <c r="G22" s="19" t="str">
        <f t="shared" si="1"/>
        <v>--</v>
      </c>
    </row>
    <row r="23" spans="1:7" ht="12" customHeight="1">
      <c r="A23" s="1"/>
      <c r="B23" s="1"/>
      <c r="C23" s="3" t="s">
        <v>72</v>
      </c>
      <c r="D23" s="11">
        <v>4856</v>
      </c>
      <c r="E23" s="11">
        <v>264918</v>
      </c>
      <c r="F23" s="11" t="s">
        <v>395</v>
      </c>
      <c r="G23" s="19" t="str">
        <f t="shared" si="1"/>
        <v>--</v>
      </c>
    </row>
    <row r="24" spans="1:7" ht="12" customHeight="1">
      <c r="A24" s="1"/>
      <c r="B24" s="3" t="s">
        <v>20</v>
      </c>
      <c r="C24" s="3" t="s">
        <v>20</v>
      </c>
      <c r="D24" s="11">
        <v>0</v>
      </c>
      <c r="E24" s="11">
        <v>0</v>
      </c>
      <c r="F24" s="11">
        <v>0</v>
      </c>
      <c r="G24" s="19" t="str">
        <f t="shared" si="1"/>
        <v>--</v>
      </c>
    </row>
    <row r="25" spans="1:7" ht="12" customHeight="1">
      <c r="A25" s="1"/>
      <c r="B25" s="3" t="s">
        <v>74</v>
      </c>
      <c r="C25" s="3" t="s">
        <v>75</v>
      </c>
      <c r="D25" s="11">
        <v>3662</v>
      </c>
      <c r="E25" s="11" t="s">
        <v>395</v>
      </c>
      <c r="F25" s="11" t="s">
        <v>395</v>
      </c>
      <c r="G25" s="19" t="str">
        <f t="shared" si="1"/>
        <v>--</v>
      </c>
    </row>
    <row r="26" spans="1:7" ht="12" customHeight="1">
      <c r="A26" s="1"/>
      <c r="B26" s="1"/>
      <c r="C26" s="3" t="s">
        <v>76</v>
      </c>
      <c r="D26" s="11">
        <v>480</v>
      </c>
      <c r="E26" s="11" t="s">
        <v>395</v>
      </c>
      <c r="F26" s="11" t="s">
        <v>395</v>
      </c>
      <c r="G26" s="19" t="str">
        <f t="shared" si="1"/>
        <v>--</v>
      </c>
    </row>
    <row r="27" spans="1:7" ht="12" customHeight="1">
      <c r="A27" s="20"/>
      <c r="B27" s="20"/>
      <c r="C27" s="20" t="s">
        <v>77</v>
      </c>
      <c r="D27" s="21">
        <v>486</v>
      </c>
      <c r="E27" s="21" t="s">
        <v>395</v>
      </c>
      <c r="F27" s="21" t="s">
        <v>395</v>
      </c>
      <c r="G27" s="19" t="str">
        <f t="shared" si="1"/>
        <v>--</v>
      </c>
    </row>
    <row r="28" spans="1:7" ht="12" customHeight="1">
      <c r="A28" s="33"/>
      <c r="B28" s="33"/>
      <c r="C28" s="33"/>
      <c r="D28" s="33"/>
      <c r="E28" s="33"/>
      <c r="F28" s="33"/>
      <c r="G28" s="33"/>
    </row>
    <row r="29" spans="1:7" ht="69.75" customHeight="1">
      <c r="A29" s="53" t="s">
        <v>78</v>
      </c>
      <c r="B29" s="53"/>
      <c r="C29" s="53"/>
      <c r="D29" s="53"/>
      <c r="E29" s="53"/>
      <c r="F29" s="53"/>
      <c r="G29"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E3:E4"/>
    <mergeCell ref="F3:F4"/>
    <mergeCell ref="G3:G4"/>
    <mergeCell ref="D5:F5"/>
    <mergeCell ref="A28:G28"/>
    <mergeCell ref="A29:G29"/>
    <mergeCell ref="A1:F1"/>
    <mergeCell ref="A2:F2"/>
    <mergeCell ref="A3:A4"/>
    <mergeCell ref="B3:C4"/>
    <mergeCell ref="D3:D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I1" sqref="I1"/>
    </sheetView>
  </sheetViews>
  <sheetFormatPr defaultColWidth="9.140625" defaultRowHeight="12.75"/>
  <cols>
    <col min="1" max="9" width="11.421875" style="0" customWidth="1"/>
  </cols>
  <sheetData>
    <row r="1" spans="1:9" ht="12" customHeight="1">
      <c r="A1" s="42" t="s">
        <v>393</v>
      </c>
      <c r="B1" s="42"/>
      <c r="C1" s="42"/>
      <c r="D1" s="42"/>
      <c r="E1" s="42"/>
      <c r="F1" s="42"/>
      <c r="G1" s="42"/>
      <c r="H1" s="42"/>
      <c r="I1" s="63">
        <v>41222</v>
      </c>
    </row>
    <row r="2" spans="1:9" ht="12" customHeight="1">
      <c r="A2" s="44" t="s">
        <v>79</v>
      </c>
      <c r="B2" s="44"/>
      <c r="C2" s="44"/>
      <c r="D2" s="44"/>
      <c r="E2" s="44"/>
      <c r="F2" s="44"/>
      <c r="G2" s="44"/>
      <c r="H2" s="44"/>
      <c r="I2" s="1"/>
    </row>
    <row r="3" spans="1:9" ht="24" customHeight="1">
      <c r="A3" s="46" t="s">
        <v>52</v>
      </c>
      <c r="B3" s="48" t="s">
        <v>210</v>
      </c>
      <c r="C3" s="54"/>
      <c r="D3" s="54"/>
      <c r="E3" s="49"/>
      <c r="F3" s="48" t="s">
        <v>80</v>
      </c>
      <c r="G3" s="54"/>
      <c r="H3" s="54"/>
      <c r="I3" s="54"/>
    </row>
    <row r="4" spans="1:9" ht="24" customHeight="1">
      <c r="A4" s="47"/>
      <c r="B4" s="10" t="s">
        <v>81</v>
      </c>
      <c r="C4" s="10" t="s">
        <v>82</v>
      </c>
      <c r="D4" s="10" t="s">
        <v>83</v>
      </c>
      <c r="E4" s="10" t="s">
        <v>57</v>
      </c>
      <c r="F4" s="10" t="s">
        <v>81</v>
      </c>
      <c r="G4" s="10" t="s">
        <v>82</v>
      </c>
      <c r="H4" s="10" t="s">
        <v>83</v>
      </c>
      <c r="I4" s="9" t="s">
        <v>57</v>
      </c>
    </row>
    <row r="5" spans="1:9" ht="12" customHeight="1">
      <c r="A5" s="1"/>
      <c r="B5" s="33" t="str">
        <f>REPT("-",90)&amp;" Number "&amp;REPT("-",90)</f>
        <v>------------------------------------------------------------------------------------------ Number ------------------------------------------------------------------------------------------</v>
      </c>
      <c r="C5" s="33"/>
      <c r="D5" s="33"/>
      <c r="E5" s="33"/>
      <c r="F5" s="33"/>
      <c r="G5" s="33"/>
      <c r="H5" s="33"/>
      <c r="I5" s="33"/>
    </row>
    <row r="6" ht="12" customHeight="1">
      <c r="A6" s="3" t="s">
        <v>394</v>
      </c>
    </row>
    <row r="7" spans="1:9" ht="12" customHeight="1">
      <c r="A7" s="2" t="str">
        <f>"Oct "&amp;RIGHT(A6,4)-1</f>
        <v>Oct 2010</v>
      </c>
      <c r="B7" s="11">
        <v>18438768.8879</v>
      </c>
      <c r="C7" s="11">
        <v>2749680.5398</v>
      </c>
      <c r="D7" s="11">
        <v>11226749.0622</v>
      </c>
      <c r="E7" s="11">
        <v>32415198.4899</v>
      </c>
      <c r="F7" s="11">
        <v>336460472</v>
      </c>
      <c r="G7" s="11">
        <v>50174652</v>
      </c>
      <c r="H7" s="11">
        <v>204859517</v>
      </c>
      <c r="I7" s="11">
        <v>591494641</v>
      </c>
    </row>
    <row r="8" spans="1:9" ht="12" customHeight="1">
      <c r="A8" s="2" t="str">
        <f>"Nov "&amp;RIGHT(A6,4)-1</f>
        <v>Nov 2010</v>
      </c>
      <c r="B8" s="11">
        <v>18375885.2259</v>
      </c>
      <c r="C8" s="11">
        <v>2751699.5594</v>
      </c>
      <c r="D8" s="11">
        <v>11146268.5048</v>
      </c>
      <c r="E8" s="11">
        <v>32273853.2901</v>
      </c>
      <c r="F8" s="11">
        <v>302571737</v>
      </c>
      <c r="G8" s="11">
        <v>45308648</v>
      </c>
      <c r="H8" s="11">
        <v>183531067</v>
      </c>
      <c r="I8" s="11">
        <v>531411452</v>
      </c>
    </row>
    <row r="9" spans="1:9" ht="12" customHeight="1">
      <c r="A9" s="2" t="str">
        <f>"Dec "&amp;RIGHT(A6,4)-1</f>
        <v>Dec 2010</v>
      </c>
      <c r="B9" s="11">
        <v>17873817.7352</v>
      </c>
      <c r="C9" s="11">
        <v>2701620.7966</v>
      </c>
      <c r="D9" s="11">
        <v>11124894.8011</v>
      </c>
      <c r="E9" s="11">
        <v>31700333.3329</v>
      </c>
      <c r="F9" s="11">
        <v>229466356</v>
      </c>
      <c r="G9" s="11">
        <v>34683753</v>
      </c>
      <c r="H9" s="11">
        <v>142822821</v>
      </c>
      <c r="I9" s="11">
        <v>406972930</v>
      </c>
    </row>
    <row r="10" spans="1:9" ht="12" customHeight="1">
      <c r="A10" s="2" t="str">
        <f>"Jan "&amp;RIGHT(A6,4)</f>
        <v>Jan 2011</v>
      </c>
      <c r="B10" s="11">
        <v>18190374.5847</v>
      </c>
      <c r="C10" s="11">
        <v>2715050.6696</v>
      </c>
      <c r="D10" s="11">
        <v>10742981.4338</v>
      </c>
      <c r="E10" s="11">
        <v>31648406.6881</v>
      </c>
      <c r="F10" s="11">
        <v>301401934</v>
      </c>
      <c r="G10" s="11">
        <v>44986513</v>
      </c>
      <c r="H10" s="11">
        <v>178003777</v>
      </c>
      <c r="I10" s="11">
        <v>524392224</v>
      </c>
    </row>
    <row r="11" spans="1:9" ht="12" customHeight="1">
      <c r="A11" s="2" t="str">
        <f>"Feb "&amp;RIGHT(A6,4)</f>
        <v>Feb 2011</v>
      </c>
      <c r="B11" s="11">
        <v>18552672.6989</v>
      </c>
      <c r="C11" s="11">
        <v>2726862.3442</v>
      </c>
      <c r="D11" s="11">
        <v>10686636.4782</v>
      </c>
      <c r="E11" s="11">
        <v>31966171.5213</v>
      </c>
      <c r="F11" s="11">
        <v>298579002</v>
      </c>
      <c r="G11" s="11">
        <v>43884989</v>
      </c>
      <c r="H11" s="11">
        <v>171986285</v>
      </c>
      <c r="I11" s="11">
        <v>514450276</v>
      </c>
    </row>
    <row r="12" spans="1:9" ht="12" customHeight="1">
      <c r="A12" s="2" t="str">
        <f>"Mar "&amp;RIGHT(A6,4)</f>
        <v>Mar 2011</v>
      </c>
      <c r="B12" s="11">
        <v>18550640.8678</v>
      </c>
      <c r="C12" s="11">
        <v>2725919.4496</v>
      </c>
      <c r="D12" s="11">
        <v>10730575.6048</v>
      </c>
      <c r="E12" s="11">
        <v>32007135.9222</v>
      </c>
      <c r="F12" s="11">
        <v>354733591</v>
      </c>
      <c r="G12" s="11">
        <v>52126242</v>
      </c>
      <c r="H12" s="11">
        <v>205194831</v>
      </c>
      <c r="I12" s="11">
        <v>612054664</v>
      </c>
    </row>
    <row r="13" spans="1:9" ht="12" customHeight="1">
      <c r="A13" s="2" t="str">
        <f>"Apr "&amp;RIGHT(A6,4)</f>
        <v>Apr 2011</v>
      </c>
      <c r="B13" s="11">
        <v>18311965.5734</v>
      </c>
      <c r="C13" s="11">
        <v>2665224.6665</v>
      </c>
      <c r="D13" s="11">
        <v>10592891.7451</v>
      </c>
      <c r="E13" s="11">
        <v>31570081.9849</v>
      </c>
      <c r="F13" s="11">
        <v>301530491</v>
      </c>
      <c r="G13" s="11">
        <v>43886414</v>
      </c>
      <c r="H13" s="11">
        <v>174425833</v>
      </c>
      <c r="I13" s="11">
        <v>519842738</v>
      </c>
    </row>
    <row r="14" spans="1:9" ht="12" customHeight="1">
      <c r="A14" s="2" t="str">
        <f>"May "&amp;RIGHT(A6,4)</f>
        <v>May 2011</v>
      </c>
      <c r="B14" s="11">
        <v>18096657.4437</v>
      </c>
      <c r="C14" s="11">
        <v>2600485.2463</v>
      </c>
      <c r="D14" s="11">
        <v>10278949.0034</v>
      </c>
      <c r="E14" s="11">
        <v>30976091.6934</v>
      </c>
      <c r="F14" s="11">
        <v>339460251</v>
      </c>
      <c r="G14" s="11">
        <v>48780355</v>
      </c>
      <c r="H14" s="11">
        <v>192814315</v>
      </c>
      <c r="I14" s="11">
        <v>581054921</v>
      </c>
    </row>
    <row r="15" spans="1:9" ht="12" customHeight="1">
      <c r="A15" s="2" t="str">
        <f>"Jun "&amp;RIGHT(A6,4)</f>
        <v>Jun 2011</v>
      </c>
      <c r="B15" s="11">
        <v>9537641.1437</v>
      </c>
      <c r="C15" s="11">
        <v>1160979.5225</v>
      </c>
      <c r="D15" s="11">
        <v>4298093.4657</v>
      </c>
      <c r="E15" s="11">
        <v>14996714.1319</v>
      </c>
      <c r="F15" s="11">
        <v>96142285</v>
      </c>
      <c r="G15" s="11">
        <v>11703022</v>
      </c>
      <c r="H15" s="11">
        <v>43326072</v>
      </c>
      <c r="I15" s="11">
        <v>151171379</v>
      </c>
    </row>
    <row r="16" spans="1:9" ht="12" customHeight="1">
      <c r="A16" s="2" t="str">
        <f>"Jul "&amp;RIGHT(A6,4)</f>
        <v>Jul 2011</v>
      </c>
      <c r="B16" s="11">
        <v>947143.7178</v>
      </c>
      <c r="C16" s="11">
        <v>30992.3772</v>
      </c>
      <c r="D16" s="11">
        <v>85033.2686</v>
      </c>
      <c r="E16" s="11">
        <v>1063169.3636</v>
      </c>
      <c r="F16" s="11">
        <v>15391112</v>
      </c>
      <c r="G16" s="11">
        <v>503627</v>
      </c>
      <c r="H16" s="11">
        <v>1381793</v>
      </c>
      <c r="I16" s="11">
        <v>17276532</v>
      </c>
    </row>
    <row r="17" spans="1:9" ht="12" customHeight="1">
      <c r="A17" s="2" t="str">
        <f>"Aug "&amp;RIGHT(A6,4)</f>
        <v>Aug 2011</v>
      </c>
      <c r="B17" s="11">
        <v>12125878.9452</v>
      </c>
      <c r="C17" s="11">
        <v>1548009.5651</v>
      </c>
      <c r="D17" s="11">
        <v>6006233.3888</v>
      </c>
      <c r="E17" s="11">
        <v>19680121.899</v>
      </c>
      <c r="F17" s="11">
        <v>134026410</v>
      </c>
      <c r="G17" s="11">
        <v>17110031</v>
      </c>
      <c r="H17" s="11">
        <v>66386437</v>
      </c>
      <c r="I17" s="11">
        <v>217522878</v>
      </c>
    </row>
    <row r="18" spans="1:9" ht="12" customHeight="1">
      <c r="A18" s="2" t="str">
        <f>"Sep "&amp;RIGHT(A6,4)</f>
        <v>Sep 2011</v>
      </c>
      <c r="B18" s="11">
        <v>18682531.1589</v>
      </c>
      <c r="C18" s="11">
        <v>2732439.6809</v>
      </c>
      <c r="D18" s="11">
        <v>10394121.9328</v>
      </c>
      <c r="E18" s="11">
        <v>31809092.7726</v>
      </c>
      <c r="F18" s="11">
        <v>356323493</v>
      </c>
      <c r="G18" s="11">
        <v>52114590</v>
      </c>
      <c r="H18" s="11">
        <v>198242401</v>
      </c>
      <c r="I18" s="11">
        <v>606680484</v>
      </c>
    </row>
    <row r="19" spans="1:9" ht="12" customHeight="1">
      <c r="A19" s="12" t="s">
        <v>57</v>
      </c>
      <c r="B19" s="13">
        <v>18341479.3529</v>
      </c>
      <c r="C19" s="13">
        <v>2707664.7725</v>
      </c>
      <c r="D19" s="13">
        <v>10769340.9518</v>
      </c>
      <c r="E19" s="13">
        <v>31818485.0773</v>
      </c>
      <c r="F19" s="13">
        <v>3066087134</v>
      </c>
      <c r="G19" s="13">
        <v>445262836</v>
      </c>
      <c r="H19" s="13">
        <v>1762975149</v>
      </c>
      <c r="I19" s="13">
        <v>5274325119</v>
      </c>
    </row>
    <row r="20" spans="1:9" ht="12" customHeight="1">
      <c r="A20" s="14" t="s">
        <v>396</v>
      </c>
      <c r="B20" s="15">
        <v>18298847.8772</v>
      </c>
      <c r="C20" s="15">
        <v>2704567.909</v>
      </c>
      <c r="D20" s="15">
        <v>10816243.3292</v>
      </c>
      <c r="E20" s="15">
        <v>31819659.1154</v>
      </c>
      <c r="F20" s="15">
        <v>2709763641</v>
      </c>
      <c r="G20" s="15">
        <v>393148246</v>
      </c>
      <c r="H20" s="15">
        <v>1564732748</v>
      </c>
      <c r="I20" s="15">
        <v>4667644635</v>
      </c>
    </row>
    <row r="21" ht="12" customHeight="1">
      <c r="A21" s="3" t="str">
        <f>"FY "&amp;RIGHT(A6,4)+1</f>
        <v>FY 2012</v>
      </c>
    </row>
    <row r="22" spans="1:9" ht="12" customHeight="1">
      <c r="A22" s="2" t="str">
        <f>"Oct "&amp;RIGHT(A6,4)</f>
        <v>Oct 2011</v>
      </c>
      <c r="B22" s="11">
        <v>18753426.9221</v>
      </c>
      <c r="C22" s="11">
        <v>2804705.9424</v>
      </c>
      <c r="D22" s="11">
        <v>10651403.2734</v>
      </c>
      <c r="E22" s="11">
        <v>32209536.1379</v>
      </c>
      <c r="F22" s="11">
        <v>340532051</v>
      </c>
      <c r="G22" s="11">
        <v>50928946</v>
      </c>
      <c r="H22" s="11">
        <v>193412341</v>
      </c>
      <c r="I22" s="11">
        <v>584873338</v>
      </c>
    </row>
    <row r="23" spans="1:9" ht="12" customHeight="1">
      <c r="A23" s="2" t="str">
        <f>"Nov "&amp;RIGHT(A6,4)</f>
        <v>Nov 2011</v>
      </c>
      <c r="B23" s="11">
        <v>18875300.5488</v>
      </c>
      <c r="C23" s="11">
        <v>2841971.1334</v>
      </c>
      <c r="D23" s="11">
        <v>10623484.5207</v>
      </c>
      <c r="E23" s="11">
        <v>32340756.2029</v>
      </c>
      <c r="F23" s="11">
        <v>312796409</v>
      </c>
      <c r="G23" s="11">
        <v>47096382</v>
      </c>
      <c r="H23" s="11">
        <v>176049531</v>
      </c>
      <c r="I23" s="11">
        <v>535942322</v>
      </c>
    </row>
    <row r="24" spans="1:9" ht="12" customHeight="1">
      <c r="A24" s="2" t="str">
        <f>"Dec "&amp;RIGHT(A6,4)</f>
        <v>Dec 2011</v>
      </c>
      <c r="B24" s="11">
        <v>18344865.3929</v>
      </c>
      <c r="C24" s="11">
        <v>2764350.9002</v>
      </c>
      <c r="D24" s="11">
        <v>10601584.1382</v>
      </c>
      <c r="E24" s="11">
        <v>31710800.4313</v>
      </c>
      <c r="F24" s="11">
        <v>240363820</v>
      </c>
      <c r="G24" s="11">
        <v>36219941</v>
      </c>
      <c r="H24" s="11">
        <v>138907384</v>
      </c>
      <c r="I24" s="11">
        <v>415491145</v>
      </c>
    </row>
    <row r="25" spans="1:9" ht="12" customHeight="1">
      <c r="A25" s="2" t="str">
        <f>"Jan "&amp;RIGHT(A6,4)+1</f>
        <v>Jan 2012</v>
      </c>
      <c r="B25" s="11">
        <v>18628954.9738</v>
      </c>
      <c r="C25" s="11">
        <v>2792164.6216</v>
      </c>
      <c r="D25" s="11">
        <v>10381464.0076</v>
      </c>
      <c r="E25" s="11">
        <v>31802583.603</v>
      </c>
      <c r="F25" s="11">
        <v>326474631</v>
      </c>
      <c r="G25" s="11">
        <v>48933014</v>
      </c>
      <c r="H25" s="11">
        <v>181936380</v>
      </c>
      <c r="I25" s="11">
        <v>557344025</v>
      </c>
    </row>
    <row r="26" spans="1:9" ht="12" customHeight="1">
      <c r="A26" s="2" t="str">
        <f>"Feb "&amp;RIGHT(A6,4)+1</f>
        <v>Feb 2012</v>
      </c>
      <c r="B26" s="11">
        <v>19027936.0454</v>
      </c>
      <c r="C26" s="11">
        <v>2803460.5302</v>
      </c>
      <c r="D26" s="11">
        <v>10223768.4725</v>
      </c>
      <c r="E26" s="11">
        <v>32055165.0481</v>
      </c>
      <c r="F26" s="11">
        <v>339159569</v>
      </c>
      <c r="G26" s="11">
        <v>49969711</v>
      </c>
      <c r="H26" s="11">
        <v>182231478</v>
      </c>
      <c r="I26" s="11">
        <v>571360758</v>
      </c>
    </row>
    <row r="27" spans="1:9" ht="12" customHeight="1">
      <c r="A27" s="2" t="str">
        <f>"Mar "&amp;RIGHT(A6,4)+1</f>
        <v>Mar 2012</v>
      </c>
      <c r="B27" s="11">
        <v>18756634.7888</v>
      </c>
      <c r="C27" s="11">
        <v>2754792.4872</v>
      </c>
      <c r="D27" s="11">
        <v>10123023.6411</v>
      </c>
      <c r="E27" s="11">
        <v>31634450.917</v>
      </c>
      <c r="F27" s="11">
        <v>341542093</v>
      </c>
      <c r="G27" s="11">
        <v>50162388</v>
      </c>
      <c r="H27" s="11">
        <v>184331503</v>
      </c>
      <c r="I27" s="11">
        <v>576035984</v>
      </c>
    </row>
    <row r="28" spans="1:9" ht="12" customHeight="1">
      <c r="A28" s="2" t="str">
        <f>"Apr "&amp;RIGHT(A6,4)+1</f>
        <v>Apr 2012</v>
      </c>
      <c r="B28" s="11">
        <v>18847514.6654</v>
      </c>
      <c r="C28" s="11">
        <v>2732909.2717</v>
      </c>
      <c r="D28" s="11">
        <v>9986349.5256</v>
      </c>
      <c r="E28" s="11">
        <v>31566773.4627</v>
      </c>
      <c r="F28" s="11">
        <v>304919615</v>
      </c>
      <c r="G28" s="11">
        <v>44213662</v>
      </c>
      <c r="H28" s="11">
        <v>161561559</v>
      </c>
      <c r="I28" s="11">
        <v>510694836</v>
      </c>
    </row>
    <row r="29" spans="1:9" ht="12" customHeight="1">
      <c r="A29" s="2" t="str">
        <f>"May "&amp;RIGHT(A6,4)+1</f>
        <v>May 2012</v>
      </c>
      <c r="B29" s="11">
        <v>18290987.1238</v>
      </c>
      <c r="C29" s="11">
        <v>2601398.0422</v>
      </c>
      <c r="D29" s="11">
        <v>9475383.9819</v>
      </c>
      <c r="E29" s="11">
        <v>30367769.1479</v>
      </c>
      <c r="F29" s="11">
        <v>343206824</v>
      </c>
      <c r="G29" s="11">
        <v>48811885</v>
      </c>
      <c r="H29" s="11">
        <v>177793381</v>
      </c>
      <c r="I29" s="11">
        <v>569812090</v>
      </c>
    </row>
    <row r="30" spans="1:9" ht="12" customHeight="1">
      <c r="A30" s="2" t="str">
        <f>"Jun "&amp;RIGHT(A6,4)+1</f>
        <v>Jun 2012</v>
      </c>
      <c r="B30" s="11">
        <v>7880563.716</v>
      </c>
      <c r="C30" s="11">
        <v>896684.0627</v>
      </c>
      <c r="D30" s="11">
        <v>3103423.2034</v>
      </c>
      <c r="E30" s="11">
        <v>11880670.9821</v>
      </c>
      <c r="F30" s="11">
        <v>75119735</v>
      </c>
      <c r="G30" s="11">
        <v>8547443</v>
      </c>
      <c r="H30" s="11">
        <v>29582697</v>
      </c>
      <c r="I30" s="11">
        <v>113249875</v>
      </c>
    </row>
    <row r="31" spans="1:9" ht="12" customHeight="1">
      <c r="A31" s="2" t="str">
        <f>"Jul "&amp;RIGHT(A6,4)+1</f>
        <v>Jul 2012</v>
      </c>
      <c r="B31" s="11">
        <v>1012604.4724</v>
      </c>
      <c r="C31" s="11">
        <v>37916.8413</v>
      </c>
      <c r="D31" s="11">
        <v>92079.5491</v>
      </c>
      <c r="E31" s="11">
        <v>1142600.8628</v>
      </c>
      <c r="F31" s="11">
        <v>15744614</v>
      </c>
      <c r="G31" s="11">
        <v>589555</v>
      </c>
      <c r="H31" s="11">
        <v>1431711</v>
      </c>
      <c r="I31" s="11">
        <v>17765880</v>
      </c>
    </row>
    <row r="32" spans="1:9" ht="12" customHeight="1">
      <c r="A32" s="2" t="str">
        <f>"Aug "&amp;RIGHT(A6,4)+1</f>
        <v>Aug 2012</v>
      </c>
      <c r="B32" s="11">
        <v>12228507.0478</v>
      </c>
      <c r="C32" s="11">
        <v>1560516.6142</v>
      </c>
      <c r="D32" s="11">
        <v>5700406.7585</v>
      </c>
      <c r="E32" s="11">
        <v>19489430.4205</v>
      </c>
      <c r="F32" s="11">
        <v>136753688</v>
      </c>
      <c r="G32" s="11">
        <v>17451550</v>
      </c>
      <c r="H32" s="11">
        <v>63748718</v>
      </c>
      <c r="I32" s="11">
        <v>217953956</v>
      </c>
    </row>
    <row r="33" spans="1:9" ht="12" customHeight="1">
      <c r="A33" s="2" t="str">
        <f>"Sep "&amp;RIGHT(A6,4)+1</f>
        <v>Sep 2012</v>
      </c>
      <c r="B33" s="11" t="s">
        <v>395</v>
      </c>
      <c r="C33" s="11" t="s">
        <v>395</v>
      </c>
      <c r="D33" s="11" t="s">
        <v>395</v>
      </c>
      <c r="E33" s="11" t="s">
        <v>395</v>
      </c>
      <c r="F33" s="11" t="s">
        <v>395</v>
      </c>
      <c r="G33" s="11" t="s">
        <v>395</v>
      </c>
      <c r="H33" s="11" t="s">
        <v>395</v>
      </c>
      <c r="I33" s="11" t="s">
        <v>395</v>
      </c>
    </row>
    <row r="34" spans="1:9" ht="12" customHeight="1">
      <c r="A34" s="12" t="s">
        <v>57</v>
      </c>
      <c r="B34" s="13">
        <v>18690702.5576</v>
      </c>
      <c r="C34" s="13">
        <v>2761969.1161</v>
      </c>
      <c r="D34" s="13">
        <v>10258307.6951</v>
      </c>
      <c r="E34" s="13">
        <v>31710979.3689</v>
      </c>
      <c r="F34" s="13">
        <v>2776613049</v>
      </c>
      <c r="G34" s="13">
        <v>402924477</v>
      </c>
      <c r="H34" s="13">
        <v>1490986683</v>
      </c>
      <c r="I34" s="13">
        <v>4670524209</v>
      </c>
    </row>
    <row r="35" spans="1:9" ht="12" customHeight="1">
      <c r="A35" s="14" t="str">
        <f>"Total "&amp;MID(A20,7,LEN(A20)-13)&amp;" Months"</f>
        <v>Total 11 Months</v>
      </c>
      <c r="B35" s="15">
        <v>18690702.5576</v>
      </c>
      <c r="C35" s="15">
        <v>2761969.1161</v>
      </c>
      <c r="D35" s="15">
        <v>10258307.6951</v>
      </c>
      <c r="E35" s="15">
        <v>31710979.3689</v>
      </c>
      <c r="F35" s="15">
        <v>2776613049</v>
      </c>
      <c r="G35" s="15">
        <v>402924477</v>
      </c>
      <c r="H35" s="15">
        <v>1490986683</v>
      </c>
      <c r="I35" s="15">
        <v>4670524209</v>
      </c>
    </row>
    <row r="36" spans="1:9" ht="12" customHeight="1">
      <c r="A36" s="33"/>
      <c r="B36" s="33"/>
      <c r="C36" s="33"/>
      <c r="D36" s="33"/>
      <c r="E36" s="33"/>
      <c r="F36" s="33"/>
      <c r="G36" s="33"/>
      <c r="H36" s="33"/>
      <c r="I36" s="33"/>
    </row>
    <row r="37" spans="1:9" ht="69.75" customHeight="1">
      <c r="A37" s="53" t="s">
        <v>84</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B5:I5"/>
    <mergeCell ref="A36:I36"/>
    <mergeCell ref="A37:I37"/>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37"/>
  <sheetViews>
    <sheetView showGridLines="0" zoomScalePageLayoutView="0" workbookViewId="0" topLeftCell="A1">
      <selection activeCell="H1" sqref="H1"/>
    </sheetView>
  </sheetViews>
  <sheetFormatPr defaultColWidth="9.140625" defaultRowHeight="12.75"/>
  <cols>
    <col min="1" max="8" width="11.421875" style="0" customWidth="1"/>
  </cols>
  <sheetData>
    <row r="1" spans="1:8" ht="12" customHeight="1">
      <c r="A1" s="42" t="s">
        <v>393</v>
      </c>
      <c r="B1" s="42"/>
      <c r="C1" s="42"/>
      <c r="D1" s="42"/>
      <c r="E1" s="42"/>
      <c r="F1" s="42"/>
      <c r="G1" s="42"/>
      <c r="H1" s="63">
        <v>41222</v>
      </c>
    </row>
    <row r="2" spans="1:8" ht="12" customHeight="1">
      <c r="A2" s="44" t="s">
        <v>85</v>
      </c>
      <c r="B2" s="44"/>
      <c r="C2" s="44"/>
      <c r="D2" s="44"/>
      <c r="E2" s="44"/>
      <c r="F2" s="44"/>
      <c r="G2" s="44"/>
      <c r="H2" s="1"/>
    </row>
    <row r="3" spans="1:8" ht="24" customHeight="1">
      <c r="A3" s="46" t="s">
        <v>52</v>
      </c>
      <c r="B3" s="38" t="s">
        <v>211</v>
      </c>
      <c r="C3" s="38" t="s">
        <v>86</v>
      </c>
      <c r="D3" s="38" t="s">
        <v>212</v>
      </c>
      <c r="E3" s="38" t="s">
        <v>213</v>
      </c>
      <c r="F3" s="38" t="s">
        <v>214</v>
      </c>
      <c r="G3" s="38" t="s">
        <v>87</v>
      </c>
      <c r="H3" s="40" t="s">
        <v>215</v>
      </c>
    </row>
    <row r="4" spans="1:8" ht="24" customHeight="1">
      <c r="A4" s="47"/>
      <c r="B4" s="39"/>
      <c r="C4" s="39"/>
      <c r="D4" s="39"/>
      <c r="E4" s="39"/>
      <c r="F4" s="39"/>
      <c r="G4" s="39"/>
      <c r="H4" s="41"/>
    </row>
    <row r="5" spans="1:8" ht="12" customHeight="1">
      <c r="A5" s="1"/>
      <c r="B5" s="33" t="str">
        <f>REPT("-",80)&amp;" Number "&amp;REPT("-",80)</f>
        <v>-------------------------------------------------------------------------------- Number --------------------------------------------------------------------------------</v>
      </c>
      <c r="C5" s="33"/>
      <c r="D5" s="33"/>
      <c r="E5" s="33"/>
      <c r="F5" s="33"/>
      <c r="G5" s="33"/>
      <c r="H5" s="33"/>
    </row>
    <row r="6" ht="12" customHeight="1">
      <c r="A6" s="3" t="s">
        <v>394</v>
      </c>
    </row>
    <row r="7" spans="1:8" ht="12" customHeight="1">
      <c r="A7" s="2" t="str">
        <f>"Oct "&amp;RIGHT(A6,4)-1</f>
        <v>Oct 2010</v>
      </c>
      <c r="B7" s="11">
        <v>345199053</v>
      </c>
      <c r="C7" s="11">
        <v>591494641</v>
      </c>
      <c r="D7" s="11">
        <v>30048889</v>
      </c>
      <c r="E7" s="16">
        <v>19.6844</v>
      </c>
      <c r="F7" s="11">
        <v>22316741</v>
      </c>
      <c r="G7" s="11">
        <v>24073065</v>
      </c>
      <c r="H7" s="11">
        <v>1282607</v>
      </c>
    </row>
    <row r="8" spans="1:8" ht="12" customHeight="1">
      <c r="A8" s="2" t="str">
        <f>"Nov "&amp;RIGHT(A6,4)-1</f>
        <v>Nov 2010</v>
      </c>
      <c r="B8" s="11">
        <v>305315077</v>
      </c>
      <c r="C8" s="11">
        <v>531411452</v>
      </c>
      <c r="D8" s="11">
        <v>29917862</v>
      </c>
      <c r="E8" s="16">
        <v>17.7623</v>
      </c>
      <c r="F8" s="11">
        <v>21265087</v>
      </c>
      <c r="G8" s="11">
        <v>22925995</v>
      </c>
      <c r="H8" s="11">
        <v>1368461</v>
      </c>
    </row>
    <row r="9" spans="1:8" ht="12" customHeight="1">
      <c r="A9" s="2" t="str">
        <f>"Dec "&amp;RIGHT(A6,4)-1</f>
        <v>Dec 2010</v>
      </c>
      <c r="B9" s="11">
        <v>229241569</v>
      </c>
      <c r="C9" s="11">
        <v>406972930</v>
      </c>
      <c r="D9" s="11">
        <v>29386209</v>
      </c>
      <c r="E9" s="16">
        <v>13.8491</v>
      </c>
      <c r="F9" s="11">
        <v>16206650</v>
      </c>
      <c r="G9" s="11">
        <v>17418563</v>
      </c>
      <c r="H9" s="11">
        <v>1310434</v>
      </c>
    </row>
    <row r="10" spans="1:8" ht="12" customHeight="1">
      <c r="A10" s="2" t="str">
        <f>"Jan "&amp;RIGHT(A6,4)</f>
        <v>Jan 2011</v>
      </c>
      <c r="B10" s="11">
        <v>303766577</v>
      </c>
      <c r="C10" s="11">
        <v>524392224</v>
      </c>
      <c r="D10" s="11">
        <v>29338073</v>
      </c>
      <c r="E10" s="16">
        <v>17.8741</v>
      </c>
      <c r="F10" s="11">
        <v>21956627</v>
      </c>
      <c r="G10" s="11">
        <v>23526398</v>
      </c>
      <c r="H10" s="11">
        <v>1380028</v>
      </c>
    </row>
    <row r="11" spans="1:8" ht="12" customHeight="1">
      <c r="A11" s="2" t="str">
        <f>"Feb "&amp;RIGHT(A6,4)</f>
        <v>Feb 2011</v>
      </c>
      <c r="B11" s="11">
        <v>300828078</v>
      </c>
      <c r="C11" s="11">
        <v>514450276</v>
      </c>
      <c r="D11" s="11">
        <v>29632641</v>
      </c>
      <c r="E11" s="16">
        <v>17.3609</v>
      </c>
      <c r="F11" s="11">
        <v>22899633</v>
      </c>
      <c r="G11" s="11">
        <v>24493044</v>
      </c>
      <c r="H11" s="11">
        <v>1492846</v>
      </c>
    </row>
    <row r="12" spans="1:8" ht="12" customHeight="1">
      <c r="A12" s="2" t="str">
        <f>"Mar "&amp;RIGHT(A6,4)</f>
        <v>Mar 2011</v>
      </c>
      <c r="B12" s="11">
        <v>353313154</v>
      </c>
      <c r="C12" s="11">
        <v>612054664</v>
      </c>
      <c r="D12" s="11">
        <v>29670615</v>
      </c>
      <c r="E12" s="16">
        <v>20.6283</v>
      </c>
      <c r="F12" s="11">
        <v>27907330</v>
      </c>
      <c r="G12" s="11">
        <v>29856796</v>
      </c>
      <c r="H12" s="11">
        <v>1542994</v>
      </c>
    </row>
    <row r="13" spans="1:8" ht="12" customHeight="1">
      <c r="A13" s="2" t="str">
        <f>"Apr "&amp;RIGHT(A6,4)</f>
        <v>Apr 2011</v>
      </c>
      <c r="B13" s="11">
        <v>298888811</v>
      </c>
      <c r="C13" s="11">
        <v>519842738</v>
      </c>
      <c r="D13" s="11">
        <v>29265466</v>
      </c>
      <c r="E13" s="16">
        <v>17.763</v>
      </c>
      <c r="F13" s="11">
        <v>20672455</v>
      </c>
      <c r="G13" s="11">
        <v>22284475</v>
      </c>
      <c r="H13" s="11">
        <v>1375180</v>
      </c>
    </row>
    <row r="14" spans="1:8" ht="12" customHeight="1">
      <c r="A14" s="2" t="str">
        <f>"May "&amp;RIGHT(A6,4)</f>
        <v>May 2011</v>
      </c>
      <c r="B14" s="11">
        <v>335071286</v>
      </c>
      <c r="C14" s="11">
        <v>581054921</v>
      </c>
      <c r="D14" s="11">
        <v>28714837</v>
      </c>
      <c r="E14" s="16">
        <v>20.2354</v>
      </c>
      <c r="F14" s="11">
        <v>21227182</v>
      </c>
      <c r="G14" s="11">
        <v>22832005</v>
      </c>
      <c r="H14" s="11">
        <v>1185591</v>
      </c>
    </row>
    <row r="15" spans="1:8" ht="12" customHeight="1">
      <c r="A15" s="2" t="str">
        <f>"Jun "&amp;RIGHT(A6,4)</f>
        <v>Jun 2011</v>
      </c>
      <c r="B15" s="11">
        <v>96075386</v>
      </c>
      <c r="C15" s="11">
        <v>151171379</v>
      </c>
      <c r="D15" s="11">
        <v>13901954</v>
      </c>
      <c r="E15" s="16">
        <v>10.8741</v>
      </c>
      <c r="F15" s="11">
        <v>7353882</v>
      </c>
      <c r="G15" s="11">
        <v>7959665</v>
      </c>
      <c r="H15" s="11">
        <v>624872</v>
      </c>
    </row>
    <row r="16" spans="1:8" ht="12" customHeight="1">
      <c r="A16" s="2" t="str">
        <f>"Jul "&amp;RIGHT(A6,4)</f>
        <v>Jul 2011</v>
      </c>
      <c r="B16" s="11">
        <v>15327953</v>
      </c>
      <c r="C16" s="11">
        <v>17276532</v>
      </c>
      <c r="D16" s="11">
        <v>985558</v>
      </c>
      <c r="E16" s="16">
        <v>17.5297</v>
      </c>
      <c r="F16" s="11">
        <v>1815192</v>
      </c>
      <c r="G16" s="11">
        <v>2390683</v>
      </c>
      <c r="H16" s="11">
        <v>125233</v>
      </c>
    </row>
    <row r="17" spans="1:8" ht="12" customHeight="1">
      <c r="A17" s="2" t="str">
        <f>"Aug "&amp;RIGHT(A6,4)</f>
        <v>Aug 2011</v>
      </c>
      <c r="B17" s="11">
        <v>150851941</v>
      </c>
      <c r="C17" s="11">
        <v>217522878</v>
      </c>
      <c r="D17" s="11">
        <v>18243473</v>
      </c>
      <c r="E17" s="16">
        <v>11.9233</v>
      </c>
      <c r="F17" s="11">
        <v>6666167</v>
      </c>
      <c r="G17" s="11">
        <v>7484936</v>
      </c>
      <c r="H17" s="11">
        <v>564185</v>
      </c>
    </row>
    <row r="18" spans="1:8" ht="12" customHeight="1">
      <c r="A18" s="2" t="str">
        <f>"Sep "&amp;RIGHT(A6,4)</f>
        <v>Sep 2011</v>
      </c>
      <c r="B18" s="11">
        <v>382660399</v>
      </c>
      <c r="C18" s="11">
        <v>606680484</v>
      </c>
      <c r="D18" s="11">
        <v>29487029</v>
      </c>
      <c r="E18" s="16">
        <v>20.5745</v>
      </c>
      <c r="F18" s="11">
        <v>19300795</v>
      </c>
      <c r="G18" s="11">
        <v>21073275</v>
      </c>
      <c r="H18" s="11">
        <v>1103456</v>
      </c>
    </row>
    <row r="19" spans="1:8" ht="12" customHeight="1">
      <c r="A19" s="12" t="s">
        <v>57</v>
      </c>
      <c r="B19" s="13">
        <v>3116539284</v>
      </c>
      <c r="C19" s="13">
        <v>5274325119</v>
      </c>
      <c r="D19" s="13">
        <v>29495735.6667</v>
      </c>
      <c r="E19" s="17">
        <v>176.6061</v>
      </c>
      <c r="F19" s="13">
        <v>209587741</v>
      </c>
      <c r="G19" s="13">
        <v>226318900</v>
      </c>
      <c r="H19" s="13">
        <v>1337955.2222</v>
      </c>
    </row>
    <row r="20" spans="1:8" ht="12" customHeight="1">
      <c r="A20" s="14" t="s">
        <v>396</v>
      </c>
      <c r="B20" s="15">
        <v>2733878885</v>
      </c>
      <c r="C20" s="15">
        <v>4667644635</v>
      </c>
      <c r="D20" s="15">
        <v>29496824</v>
      </c>
      <c r="E20" s="18">
        <v>156.0316</v>
      </c>
      <c r="F20" s="15">
        <v>190286946</v>
      </c>
      <c r="G20" s="15">
        <v>205245625</v>
      </c>
      <c r="H20" s="15">
        <v>1367267.625</v>
      </c>
    </row>
    <row r="21" ht="12" customHeight="1">
      <c r="A21" s="3" t="str">
        <f>"FY "&amp;RIGHT(A6,4)+1</f>
        <v>FY 2012</v>
      </c>
    </row>
    <row r="22" spans="1:8" ht="12" customHeight="1">
      <c r="A22" s="2" t="str">
        <f>"Oct "&amp;RIGHT(A6,4)</f>
        <v>Oct 2011</v>
      </c>
      <c r="B22" s="11">
        <v>372287213</v>
      </c>
      <c r="C22" s="11">
        <v>584873338</v>
      </c>
      <c r="D22" s="11">
        <v>29858240</v>
      </c>
      <c r="E22" s="16">
        <v>19.5883</v>
      </c>
      <c r="F22" s="11">
        <v>23043853</v>
      </c>
      <c r="G22" s="11">
        <v>24960335</v>
      </c>
      <c r="H22" s="11">
        <v>1348916</v>
      </c>
    </row>
    <row r="23" spans="1:8" ht="12" customHeight="1">
      <c r="A23" s="2" t="str">
        <f>"Nov "&amp;RIGHT(A6,4)</f>
        <v>Nov 2011</v>
      </c>
      <c r="B23" s="11">
        <v>338326495</v>
      </c>
      <c r="C23" s="11">
        <v>535942322</v>
      </c>
      <c r="D23" s="11">
        <v>29979881</v>
      </c>
      <c r="E23" s="16">
        <v>17.8767</v>
      </c>
      <c r="F23" s="11">
        <v>22426572</v>
      </c>
      <c r="G23" s="11">
        <v>24275889</v>
      </c>
      <c r="H23" s="11">
        <v>1438150</v>
      </c>
    </row>
    <row r="24" spans="1:8" ht="12" customHeight="1">
      <c r="A24" s="2" t="str">
        <f>"Dec "&amp;RIGHT(A6,4)</f>
        <v>Dec 2011</v>
      </c>
      <c r="B24" s="11">
        <v>255571871</v>
      </c>
      <c r="C24" s="11">
        <v>415491145</v>
      </c>
      <c r="D24" s="11">
        <v>29395912</v>
      </c>
      <c r="E24" s="16">
        <v>14.1343</v>
      </c>
      <c r="F24" s="11">
        <v>16578834</v>
      </c>
      <c r="G24" s="11">
        <v>17952967</v>
      </c>
      <c r="H24" s="11">
        <v>1367215</v>
      </c>
    </row>
    <row r="25" spans="1:8" ht="12" customHeight="1">
      <c r="A25" s="2" t="str">
        <f>"Jan "&amp;RIGHT(A6,4)+1</f>
        <v>Jan 2012</v>
      </c>
      <c r="B25" s="11">
        <v>350318329</v>
      </c>
      <c r="C25" s="11">
        <v>557344025</v>
      </c>
      <c r="D25" s="11">
        <v>29480995</v>
      </c>
      <c r="E25" s="16">
        <v>18.9052</v>
      </c>
      <c r="F25" s="11">
        <v>23376570</v>
      </c>
      <c r="G25" s="11">
        <v>25328828</v>
      </c>
      <c r="H25" s="11">
        <v>1457172</v>
      </c>
    </row>
    <row r="26" spans="1:8" ht="12" customHeight="1">
      <c r="A26" s="2" t="str">
        <f>"Feb "&amp;RIGHT(A6,4)+1</f>
        <v>Feb 2012</v>
      </c>
      <c r="B26" s="11">
        <v>363236951</v>
      </c>
      <c r="C26" s="11">
        <v>571360758</v>
      </c>
      <c r="D26" s="11">
        <v>29715138</v>
      </c>
      <c r="E26" s="16">
        <v>19.2279</v>
      </c>
      <c r="F26" s="11">
        <v>25602866</v>
      </c>
      <c r="G26" s="11">
        <v>27563870</v>
      </c>
      <c r="H26" s="11">
        <v>1541304</v>
      </c>
    </row>
    <row r="27" spans="1:8" ht="12" customHeight="1">
      <c r="A27" s="2" t="str">
        <f>"Mar "&amp;RIGHT(A6,4)+1</f>
        <v>Mar 2012</v>
      </c>
      <c r="B27" s="11">
        <v>362672138</v>
      </c>
      <c r="C27" s="11">
        <v>576035984</v>
      </c>
      <c r="D27" s="11">
        <v>29325136</v>
      </c>
      <c r="E27" s="16">
        <v>19.6431</v>
      </c>
      <c r="F27" s="11">
        <v>25695181</v>
      </c>
      <c r="G27" s="11">
        <v>27638264</v>
      </c>
      <c r="H27" s="11">
        <v>1507023</v>
      </c>
    </row>
    <row r="28" spans="1:8" ht="12" customHeight="1">
      <c r="A28" s="2" t="str">
        <f>"Apr "&amp;RIGHT(A6,4)+1</f>
        <v>Apr 2012</v>
      </c>
      <c r="B28" s="11">
        <v>324329894</v>
      </c>
      <c r="C28" s="11">
        <v>510694836</v>
      </c>
      <c r="D28" s="11">
        <v>29262399</v>
      </c>
      <c r="E28" s="16">
        <v>17.4523</v>
      </c>
      <c r="F28" s="11">
        <v>21182289</v>
      </c>
      <c r="G28" s="11">
        <v>22907303</v>
      </c>
      <c r="H28" s="11">
        <v>1425804</v>
      </c>
    </row>
    <row r="29" spans="1:8" ht="12" customHeight="1">
      <c r="A29" s="2" t="str">
        <f>"May "&amp;RIGHT(A6,4)+1</f>
        <v>May 2012</v>
      </c>
      <c r="B29" s="11">
        <v>361854268</v>
      </c>
      <c r="C29" s="11">
        <v>569812090</v>
      </c>
      <c r="D29" s="11">
        <v>28150922</v>
      </c>
      <c r="E29" s="16">
        <v>20.2413</v>
      </c>
      <c r="F29" s="11">
        <v>21646645</v>
      </c>
      <c r="G29" s="11">
        <v>23320956</v>
      </c>
      <c r="H29" s="11">
        <v>1205886</v>
      </c>
    </row>
    <row r="30" spans="1:8" ht="12" customHeight="1">
      <c r="A30" s="2" t="str">
        <f>"Jun "&amp;RIGHT(A6,4)+1</f>
        <v>Jun 2012</v>
      </c>
      <c r="B30" s="11">
        <v>77344536</v>
      </c>
      <c r="C30" s="11">
        <v>113249875</v>
      </c>
      <c r="D30" s="11">
        <v>11013382</v>
      </c>
      <c r="E30" s="16">
        <v>10.2829</v>
      </c>
      <c r="F30" s="11">
        <v>5831854</v>
      </c>
      <c r="G30" s="11">
        <v>6622361</v>
      </c>
      <c r="H30" s="11">
        <v>546303</v>
      </c>
    </row>
    <row r="31" spans="1:8" ht="12" customHeight="1">
      <c r="A31" s="2" t="str">
        <f>"Jul "&amp;RIGHT(A6,4)+1</f>
        <v>Jul 2012</v>
      </c>
      <c r="B31" s="11">
        <v>15651127</v>
      </c>
      <c r="C31" s="11">
        <v>17765880</v>
      </c>
      <c r="D31" s="11">
        <v>1059191</v>
      </c>
      <c r="E31" s="16">
        <v>16.7731</v>
      </c>
      <c r="F31" s="11">
        <v>1776335</v>
      </c>
      <c r="G31" s="11">
        <v>2404137</v>
      </c>
      <c r="H31" s="11">
        <v>124749</v>
      </c>
    </row>
    <row r="32" spans="1:8" ht="12" customHeight="1">
      <c r="A32" s="2" t="str">
        <f>"Aug "&amp;RIGHT(A6,4)+1</f>
        <v>Aug 2012</v>
      </c>
      <c r="B32" s="11">
        <v>155581336</v>
      </c>
      <c r="C32" s="11">
        <v>217953956</v>
      </c>
      <c r="D32" s="11">
        <v>18066702</v>
      </c>
      <c r="E32" s="16">
        <v>12.0638</v>
      </c>
      <c r="F32" s="11">
        <v>6735649</v>
      </c>
      <c r="G32" s="11">
        <v>7736894</v>
      </c>
      <c r="H32" s="11">
        <v>573598</v>
      </c>
    </row>
    <row r="33" spans="1:8" ht="12" customHeight="1">
      <c r="A33" s="2" t="str">
        <f>"Sep "&amp;RIGHT(A6,4)+1</f>
        <v>Sep 2012</v>
      </c>
      <c r="B33" s="11" t="s">
        <v>395</v>
      </c>
      <c r="C33" s="11" t="s">
        <v>395</v>
      </c>
      <c r="D33" s="11" t="s">
        <v>395</v>
      </c>
      <c r="E33" s="16" t="s">
        <v>395</v>
      </c>
      <c r="F33" s="11" t="s">
        <v>395</v>
      </c>
      <c r="G33" s="11" t="s">
        <v>395</v>
      </c>
      <c r="H33" s="11" t="s">
        <v>395</v>
      </c>
    </row>
    <row r="34" spans="1:8" ht="12" customHeight="1">
      <c r="A34" s="12" t="s">
        <v>57</v>
      </c>
      <c r="B34" s="13">
        <v>2977174158</v>
      </c>
      <c r="C34" s="13">
        <v>4670524209</v>
      </c>
      <c r="D34" s="13">
        <v>29396077.875</v>
      </c>
      <c r="E34" s="17">
        <v>157.352</v>
      </c>
      <c r="F34" s="13">
        <v>193896648</v>
      </c>
      <c r="G34" s="13">
        <v>210711804</v>
      </c>
      <c r="H34" s="13">
        <v>1411433.75</v>
      </c>
    </row>
    <row r="35" spans="1:8" ht="12" customHeight="1">
      <c r="A35" s="14" t="str">
        <f>"Total "&amp;MID(A20,7,LEN(A20)-13)&amp;" Months"</f>
        <v>Total 11 Months</v>
      </c>
      <c r="B35" s="15">
        <v>2977174158</v>
      </c>
      <c r="C35" s="15">
        <v>4670524209</v>
      </c>
      <c r="D35" s="15">
        <v>29396077.875</v>
      </c>
      <c r="E35" s="18">
        <v>157.352</v>
      </c>
      <c r="F35" s="15">
        <v>193896648</v>
      </c>
      <c r="G35" s="15">
        <v>210711804</v>
      </c>
      <c r="H35" s="15">
        <v>1411433.75</v>
      </c>
    </row>
    <row r="36" spans="1:8" ht="12" customHeight="1">
      <c r="A36" s="33"/>
      <c r="B36" s="33"/>
      <c r="C36" s="33"/>
      <c r="D36" s="33"/>
      <c r="E36" s="33"/>
      <c r="F36" s="33"/>
      <c r="G36" s="33"/>
      <c r="H36" s="33"/>
    </row>
    <row r="37" spans="1:8" ht="69.75" customHeight="1">
      <c r="A37" s="53" t="s">
        <v>88</v>
      </c>
      <c r="B37" s="53"/>
      <c r="C37" s="53"/>
      <c r="D37" s="53"/>
      <c r="E37" s="53"/>
      <c r="F37" s="53"/>
      <c r="G37" s="53"/>
      <c r="H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3">
    <mergeCell ref="H3:H4"/>
    <mergeCell ref="B5:H5"/>
    <mergeCell ref="A36:H36"/>
    <mergeCell ref="A37:H37"/>
    <mergeCell ref="A1:G1"/>
    <mergeCell ref="A2:G2"/>
    <mergeCell ref="A3:A4"/>
    <mergeCell ref="B3:B4"/>
    <mergeCell ref="C3:C4"/>
    <mergeCell ref="D3:D4"/>
    <mergeCell ref="E3:E4"/>
    <mergeCell ref="F3:F4"/>
    <mergeCell ref="G3:G4"/>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7"/>
  <sheetViews>
    <sheetView showGridLines="0" zoomScalePageLayoutView="0" workbookViewId="0" topLeftCell="A1">
      <selection activeCell="J1" sqref="J1"/>
    </sheetView>
  </sheetViews>
  <sheetFormatPr defaultColWidth="9.140625" defaultRowHeight="12.75"/>
  <cols>
    <col min="1" max="10" width="11.421875" style="0" customWidth="1"/>
  </cols>
  <sheetData>
    <row r="1" spans="1:10" ht="12" customHeight="1">
      <c r="A1" s="42" t="s">
        <v>393</v>
      </c>
      <c r="B1" s="42"/>
      <c r="C1" s="42"/>
      <c r="D1" s="42"/>
      <c r="E1" s="42"/>
      <c r="F1" s="42"/>
      <c r="G1" s="42"/>
      <c r="H1" s="42"/>
      <c r="I1" s="42"/>
      <c r="J1" s="63">
        <v>41222</v>
      </c>
    </row>
    <row r="2" spans="1:10" ht="12" customHeight="1">
      <c r="A2" s="44" t="s">
        <v>89</v>
      </c>
      <c r="B2" s="44"/>
      <c r="C2" s="44"/>
      <c r="D2" s="44"/>
      <c r="E2" s="44"/>
      <c r="F2" s="44"/>
      <c r="G2" s="44"/>
      <c r="H2" s="44"/>
      <c r="I2" s="44"/>
      <c r="J2" s="1"/>
    </row>
    <row r="3" spans="1:10" ht="24" customHeight="1">
      <c r="A3" s="46" t="s">
        <v>52</v>
      </c>
      <c r="B3" s="48" t="s">
        <v>90</v>
      </c>
      <c r="C3" s="54"/>
      <c r="D3" s="49"/>
      <c r="E3" s="48" t="s">
        <v>216</v>
      </c>
      <c r="F3" s="54"/>
      <c r="G3" s="49"/>
      <c r="H3" s="38" t="s">
        <v>218</v>
      </c>
      <c r="I3" s="38" t="s">
        <v>219</v>
      </c>
      <c r="J3" s="40" t="s">
        <v>60</v>
      </c>
    </row>
    <row r="4" spans="1:10" ht="24" customHeight="1">
      <c r="A4" s="47"/>
      <c r="B4" s="10" t="s">
        <v>81</v>
      </c>
      <c r="C4" s="10" t="s">
        <v>82</v>
      </c>
      <c r="D4" s="10" t="s">
        <v>57</v>
      </c>
      <c r="E4" s="10" t="s">
        <v>91</v>
      </c>
      <c r="F4" s="10" t="s">
        <v>217</v>
      </c>
      <c r="G4" s="10" t="s">
        <v>57</v>
      </c>
      <c r="H4" s="39"/>
      <c r="I4" s="39"/>
      <c r="J4" s="41"/>
    </row>
    <row r="5" spans="1:10" ht="12" customHeight="1">
      <c r="A5" s="1"/>
      <c r="B5" s="33" t="str">
        <f>REPT("-",108)&amp;" Dollars "&amp;REPT("-",108)</f>
        <v>------------------------------------------------------------------------------------------------------------ Dollars ------------------------------------------------------------------------------------------------------------</v>
      </c>
      <c r="C5" s="33"/>
      <c r="D5" s="33"/>
      <c r="E5" s="33"/>
      <c r="F5" s="33"/>
      <c r="G5" s="33"/>
      <c r="H5" s="33"/>
      <c r="I5" s="33"/>
      <c r="J5" s="33"/>
    </row>
    <row r="6" ht="12" customHeight="1">
      <c r="A6" s="3" t="s">
        <v>394</v>
      </c>
    </row>
    <row r="7" spans="1:10" ht="12" customHeight="1">
      <c r="A7" s="2" t="str">
        <f>"Oct "&amp;RIGHT(A6,4)-1</f>
        <v>Oct 2010</v>
      </c>
      <c r="B7" s="11">
        <v>846101163.92</v>
      </c>
      <c r="C7" s="11">
        <v>103775705.93</v>
      </c>
      <c r="D7" s="11">
        <v>949876869.85</v>
      </c>
      <c r="E7" s="11">
        <v>154153938.4</v>
      </c>
      <c r="F7" s="11">
        <v>6903981.06</v>
      </c>
      <c r="G7" s="11">
        <v>161057919.46</v>
      </c>
      <c r="H7" s="11">
        <v>1110934789.31</v>
      </c>
      <c r="I7" s="11">
        <v>125624935.6025</v>
      </c>
      <c r="J7" s="11">
        <v>1236559724.9125</v>
      </c>
    </row>
    <row r="8" spans="1:10" ht="12" customHeight="1">
      <c r="A8" s="2" t="str">
        <f>"Nov "&amp;RIGHT(A6,4)-1</f>
        <v>Nov 2010</v>
      </c>
      <c r="B8" s="11">
        <v>761957587.96</v>
      </c>
      <c r="C8" s="11">
        <v>93731997.91</v>
      </c>
      <c r="D8" s="11">
        <v>855689585.87</v>
      </c>
      <c r="E8" s="11">
        <v>138516159.92</v>
      </c>
      <c r="F8" s="11">
        <v>6106301.54</v>
      </c>
      <c r="G8" s="11">
        <v>144622461.46</v>
      </c>
      <c r="H8" s="11">
        <v>1000312047.33</v>
      </c>
      <c r="I8" s="11">
        <v>117416775.66</v>
      </c>
      <c r="J8" s="11">
        <v>1117728822.99</v>
      </c>
    </row>
    <row r="9" spans="1:10" ht="12" customHeight="1">
      <c r="A9" s="2" t="str">
        <f>"Dec "&amp;RIGHT(A6,4)-1</f>
        <v>Dec 2010</v>
      </c>
      <c r="B9" s="11">
        <v>577846348.39</v>
      </c>
      <c r="C9" s="11">
        <v>71749835.7</v>
      </c>
      <c r="D9" s="11">
        <v>649596184.09</v>
      </c>
      <c r="E9" s="11">
        <v>106071424.55</v>
      </c>
      <c r="F9" s="11">
        <v>4584831.38</v>
      </c>
      <c r="G9" s="11">
        <v>110656255.93</v>
      </c>
      <c r="H9" s="11">
        <v>760252440.02</v>
      </c>
      <c r="I9" s="11">
        <v>58598961.0325</v>
      </c>
      <c r="J9" s="11">
        <v>818851401.0525</v>
      </c>
    </row>
    <row r="10" spans="1:10" ht="12" customHeight="1">
      <c r="A10" s="2" t="str">
        <f>"Jan "&amp;RIGHT(A6,4)</f>
        <v>Jan 2011</v>
      </c>
      <c r="B10" s="11">
        <v>759684055.46</v>
      </c>
      <c r="C10" s="11">
        <v>93109298.07</v>
      </c>
      <c r="D10" s="11">
        <v>852793353.53</v>
      </c>
      <c r="E10" s="11">
        <v>136714946.27</v>
      </c>
      <c r="F10" s="11">
        <v>6075331.54</v>
      </c>
      <c r="G10" s="11">
        <v>142790277.81</v>
      </c>
      <c r="H10" s="11">
        <v>995583631.34</v>
      </c>
      <c r="I10" s="11">
        <v>75057966.155</v>
      </c>
      <c r="J10" s="11">
        <v>1070641597.495</v>
      </c>
    </row>
    <row r="11" spans="1:10" ht="12" customHeight="1">
      <c r="A11" s="2" t="str">
        <f>"Feb "&amp;RIGHT(A6,4)</f>
        <v>Feb 2011</v>
      </c>
      <c r="B11" s="11">
        <v>753422095.05</v>
      </c>
      <c r="C11" s="11">
        <v>90841068.49</v>
      </c>
      <c r="D11" s="11">
        <v>844263163.54</v>
      </c>
      <c r="E11" s="11">
        <v>134129739.55</v>
      </c>
      <c r="F11" s="11">
        <v>6016561.56</v>
      </c>
      <c r="G11" s="11">
        <v>140146301.11</v>
      </c>
      <c r="H11" s="11">
        <v>984409464.65</v>
      </c>
      <c r="I11" s="11">
        <v>78453492.5275</v>
      </c>
      <c r="J11" s="11">
        <v>1062862957.1775</v>
      </c>
    </row>
    <row r="12" spans="1:10" ht="12" customHeight="1">
      <c r="A12" s="2" t="str">
        <f>"Mar "&amp;RIGHT(A6,4)</f>
        <v>Mar 2011</v>
      </c>
      <c r="B12" s="11">
        <v>895348449.83</v>
      </c>
      <c r="C12" s="11">
        <v>107833951.36</v>
      </c>
      <c r="D12" s="11">
        <v>1003182401.19</v>
      </c>
      <c r="E12" s="11">
        <v>159513438.63</v>
      </c>
      <c r="F12" s="11">
        <v>7066263.08</v>
      </c>
      <c r="G12" s="11">
        <v>166579701.71</v>
      </c>
      <c r="H12" s="11">
        <v>1169762102.9</v>
      </c>
      <c r="I12" s="11">
        <v>99391650.8875</v>
      </c>
      <c r="J12" s="11">
        <v>1269153753.7875</v>
      </c>
    </row>
    <row r="13" spans="1:10" ht="12" customHeight="1">
      <c r="A13" s="2" t="str">
        <f>"Apr "&amp;RIGHT(A6,4)</f>
        <v>Apr 2011</v>
      </c>
      <c r="B13" s="11">
        <v>759170621.34</v>
      </c>
      <c r="C13" s="11">
        <v>90810440.7</v>
      </c>
      <c r="D13" s="11">
        <v>849981062.04</v>
      </c>
      <c r="E13" s="11">
        <v>135525873.52</v>
      </c>
      <c r="F13" s="11">
        <v>5977776.22</v>
      </c>
      <c r="G13" s="11">
        <v>141503649.74</v>
      </c>
      <c r="H13" s="11">
        <v>991484711.78</v>
      </c>
      <c r="I13" s="11">
        <v>58274410.46</v>
      </c>
      <c r="J13" s="11">
        <v>1049759122.24</v>
      </c>
    </row>
    <row r="14" spans="1:10" ht="12" customHeight="1">
      <c r="A14" s="2" t="str">
        <f>"May "&amp;RIGHT(A6,4)</f>
        <v>May 2011</v>
      </c>
      <c r="B14" s="11">
        <v>852482353.71</v>
      </c>
      <c r="C14" s="11">
        <v>100869730.7</v>
      </c>
      <c r="D14" s="11">
        <v>953352084.41</v>
      </c>
      <c r="E14" s="11">
        <v>151399328.62</v>
      </c>
      <c r="F14" s="11">
        <v>6701425.72</v>
      </c>
      <c r="G14" s="11">
        <v>158100754.34</v>
      </c>
      <c r="H14" s="11">
        <v>1111452838.75</v>
      </c>
      <c r="I14" s="11">
        <v>24537438.9725</v>
      </c>
      <c r="J14" s="11">
        <v>1135990277.7225</v>
      </c>
    </row>
    <row r="15" spans="1:10" ht="12" customHeight="1">
      <c r="A15" s="2" t="str">
        <f>"Jun "&amp;RIGHT(A6,4)</f>
        <v>Jun 2011</v>
      </c>
      <c r="B15" s="11">
        <v>242434886.62</v>
      </c>
      <c r="C15" s="11">
        <v>24205930.91</v>
      </c>
      <c r="D15" s="11">
        <v>266640817.53</v>
      </c>
      <c r="E15" s="11">
        <v>39372518.8</v>
      </c>
      <c r="F15" s="11">
        <v>1921507.72</v>
      </c>
      <c r="G15" s="11">
        <v>41294026.52</v>
      </c>
      <c r="H15" s="11">
        <v>307934844.05</v>
      </c>
      <c r="I15" s="11">
        <v>20941260.4325</v>
      </c>
      <c r="J15" s="11">
        <v>328876104.4825</v>
      </c>
    </row>
    <row r="16" spans="1:10" ht="12" customHeight="1">
      <c r="A16" s="2" t="str">
        <f>"Jul "&amp;RIGHT(A6,4)</f>
        <v>Jul 2011</v>
      </c>
      <c r="B16" s="11">
        <v>40476198.8</v>
      </c>
      <c r="C16" s="11">
        <v>1065225.79</v>
      </c>
      <c r="D16" s="11">
        <v>41541424.59</v>
      </c>
      <c r="E16" s="11">
        <v>4501647.17</v>
      </c>
      <c r="F16" s="11">
        <v>306559.06</v>
      </c>
      <c r="G16" s="11">
        <v>4808206.23</v>
      </c>
      <c r="H16" s="11">
        <v>46349630.82</v>
      </c>
      <c r="I16" s="11">
        <v>76676827.325</v>
      </c>
      <c r="J16" s="11">
        <v>123026458.145</v>
      </c>
    </row>
    <row r="17" spans="1:10" ht="12" customHeight="1">
      <c r="A17" s="2" t="str">
        <f>"Aug "&amp;RIGHT(A6,4)</f>
        <v>Aug 2011</v>
      </c>
      <c r="B17" s="11">
        <v>342714208.84</v>
      </c>
      <c r="C17" s="11">
        <v>36272024.05</v>
      </c>
      <c r="D17" s="11">
        <v>378986232.89</v>
      </c>
      <c r="E17" s="11">
        <v>56764719.81</v>
      </c>
      <c r="F17" s="11">
        <v>3017038.82</v>
      </c>
      <c r="G17" s="11">
        <v>59781758.63</v>
      </c>
      <c r="H17" s="11">
        <v>438767991.52</v>
      </c>
      <c r="I17" s="11">
        <v>109498437.8075</v>
      </c>
      <c r="J17" s="11">
        <v>548266429.3275</v>
      </c>
    </row>
    <row r="18" spans="1:10" ht="12" customHeight="1">
      <c r="A18" s="2" t="str">
        <f>"Sep "&amp;RIGHT(A6,4)</f>
        <v>Sep 2011</v>
      </c>
      <c r="B18" s="11">
        <v>911418503.98</v>
      </c>
      <c r="C18" s="11">
        <v>110440692.15</v>
      </c>
      <c r="D18" s="11">
        <v>1021859196.13</v>
      </c>
      <c r="E18" s="11">
        <v>158205906.87</v>
      </c>
      <c r="F18" s="11">
        <v>7653207.98</v>
      </c>
      <c r="G18" s="11">
        <v>165859114.85</v>
      </c>
      <c r="H18" s="11">
        <v>1187718310.98</v>
      </c>
      <c r="I18" s="11">
        <v>186930547.6975</v>
      </c>
      <c r="J18" s="11">
        <v>1374648858.6775</v>
      </c>
    </row>
    <row r="19" spans="1:10" ht="12" customHeight="1">
      <c r="A19" s="12" t="s">
        <v>57</v>
      </c>
      <c r="B19" s="13">
        <v>7743056473.9</v>
      </c>
      <c r="C19" s="13">
        <v>924705901.76</v>
      </c>
      <c r="D19" s="13">
        <v>8667762375.66</v>
      </c>
      <c r="E19" s="13">
        <v>1374869642.11</v>
      </c>
      <c r="F19" s="13">
        <v>62330785.68</v>
      </c>
      <c r="G19" s="13">
        <v>1437200427.79</v>
      </c>
      <c r="H19" s="13">
        <v>10104962803.45</v>
      </c>
      <c r="I19" s="13">
        <v>1031402704.56</v>
      </c>
      <c r="J19" s="13">
        <v>11136365508.01</v>
      </c>
    </row>
    <row r="20" spans="1:10" ht="12" customHeight="1">
      <c r="A20" s="14" t="s">
        <v>396</v>
      </c>
      <c r="B20" s="15">
        <v>6831637969.92</v>
      </c>
      <c r="C20" s="15">
        <v>814265209.61</v>
      </c>
      <c r="D20" s="15">
        <v>7645903179.53</v>
      </c>
      <c r="E20" s="15">
        <v>1216663735.24</v>
      </c>
      <c r="F20" s="15">
        <v>54677577.7</v>
      </c>
      <c r="G20" s="15">
        <v>1271341312.94</v>
      </c>
      <c r="H20" s="15">
        <v>8917244492.47</v>
      </c>
      <c r="I20" s="15">
        <v>844472156.8625</v>
      </c>
      <c r="J20" s="15">
        <v>9761716649.3325</v>
      </c>
    </row>
    <row r="21" ht="12" customHeight="1">
      <c r="A21" s="3" t="str">
        <f>"FY "&amp;RIGHT(A6,4)+1</f>
        <v>FY 2012</v>
      </c>
    </row>
    <row r="22" spans="1:10" ht="12" customHeight="1">
      <c r="A22" s="2" t="str">
        <f>"Oct "&amp;RIGHT(A6,4)</f>
        <v>Oct 2011</v>
      </c>
      <c r="B22" s="11">
        <v>874387752.94</v>
      </c>
      <c r="C22" s="11">
        <v>107883137.65</v>
      </c>
      <c r="D22" s="11">
        <v>982270890.59</v>
      </c>
      <c r="E22" s="11">
        <v>152474061.41</v>
      </c>
      <c r="F22" s="11">
        <v>7445744.26</v>
      </c>
      <c r="G22" s="11">
        <v>159919805.67</v>
      </c>
      <c r="H22" s="11">
        <v>1142190696.26</v>
      </c>
      <c r="I22" s="11">
        <v>168706185.9025</v>
      </c>
      <c r="J22" s="11">
        <v>1310896882.1625</v>
      </c>
    </row>
    <row r="23" spans="1:10" ht="12" customHeight="1">
      <c r="A23" s="2" t="str">
        <f>"Nov "&amp;RIGHT(A6,4)</f>
        <v>Nov 2011</v>
      </c>
      <c r="B23" s="11">
        <v>804381509.51</v>
      </c>
      <c r="C23" s="11">
        <v>99792021.11</v>
      </c>
      <c r="D23" s="11">
        <v>904173530.62</v>
      </c>
      <c r="E23" s="11">
        <v>139751508.63</v>
      </c>
      <c r="F23" s="11">
        <v>6766529.9</v>
      </c>
      <c r="G23" s="11">
        <v>146518038.53</v>
      </c>
      <c r="H23" s="11">
        <v>1050691569.15</v>
      </c>
      <c r="I23" s="11">
        <v>118359247.855</v>
      </c>
      <c r="J23" s="11">
        <v>1169050817.005</v>
      </c>
    </row>
    <row r="24" spans="1:10" ht="12" customHeight="1">
      <c r="A24" s="2" t="str">
        <f>"Dec "&amp;RIGHT(A6,4)</f>
        <v>Dec 2011</v>
      </c>
      <c r="B24" s="11">
        <v>617370695.01</v>
      </c>
      <c r="C24" s="11">
        <v>76725474.5</v>
      </c>
      <c r="D24" s="11">
        <v>694096169.51</v>
      </c>
      <c r="E24" s="11">
        <v>108306855</v>
      </c>
      <c r="F24" s="11">
        <v>5111437.42</v>
      </c>
      <c r="G24" s="11">
        <v>113418292.42</v>
      </c>
      <c r="H24" s="11">
        <v>807514461.93</v>
      </c>
      <c r="I24" s="11">
        <v>143264611.0375</v>
      </c>
      <c r="J24" s="11">
        <v>950779072.9675</v>
      </c>
    </row>
    <row r="25" spans="1:10" ht="12" customHeight="1">
      <c r="A25" s="2" t="str">
        <f>"Jan "&amp;RIGHT(A6,4)+1</f>
        <v>Jan 2012</v>
      </c>
      <c r="B25" s="11">
        <v>839488153.08</v>
      </c>
      <c r="C25" s="11">
        <v>103687182.65</v>
      </c>
      <c r="D25" s="11">
        <v>943175335.73</v>
      </c>
      <c r="E25" s="11">
        <v>145323842.68</v>
      </c>
      <c r="F25" s="11">
        <v>7006366.58</v>
      </c>
      <c r="G25" s="11">
        <v>152330209.26</v>
      </c>
      <c r="H25" s="11">
        <v>1095505544.99</v>
      </c>
      <c r="I25" s="11">
        <v>129785446.9975</v>
      </c>
      <c r="J25" s="11">
        <v>1225290991.9875</v>
      </c>
    </row>
    <row r="26" spans="1:10" ht="12" customHeight="1">
      <c r="A26" s="2" t="str">
        <f>"Feb "&amp;RIGHT(A6,4)+1</f>
        <v>Feb 2012</v>
      </c>
      <c r="B26" s="11">
        <v>873086840.65</v>
      </c>
      <c r="C26" s="11">
        <v>105899747.33</v>
      </c>
      <c r="D26" s="11">
        <v>978986587.98</v>
      </c>
      <c r="E26" s="11">
        <v>148986209.36</v>
      </c>
      <c r="F26" s="11">
        <v>7264739.02</v>
      </c>
      <c r="G26" s="11">
        <v>156250948.38</v>
      </c>
      <c r="H26" s="11">
        <v>1135237536.36</v>
      </c>
      <c r="I26" s="11">
        <v>92510242.47</v>
      </c>
      <c r="J26" s="11">
        <v>1227747778.83</v>
      </c>
    </row>
    <row r="27" spans="1:10" ht="12" customHeight="1">
      <c r="A27" s="2" t="str">
        <f>"Mar "&amp;RIGHT(A6,4)+1</f>
        <v>Mar 2012</v>
      </c>
      <c r="B27" s="11">
        <v>878955506.03</v>
      </c>
      <c r="C27" s="11">
        <v>106303301.62</v>
      </c>
      <c r="D27" s="11">
        <v>985258807.65</v>
      </c>
      <c r="E27" s="11">
        <v>150186113.82</v>
      </c>
      <c r="F27" s="11">
        <v>7253442.76</v>
      </c>
      <c r="G27" s="11">
        <v>157439556.58</v>
      </c>
      <c r="H27" s="11">
        <v>1142698364.23</v>
      </c>
      <c r="I27" s="11">
        <v>68906893.025</v>
      </c>
      <c r="J27" s="11">
        <v>1211605257.255</v>
      </c>
    </row>
    <row r="28" spans="1:10" ht="12" customHeight="1">
      <c r="A28" s="2" t="str">
        <f>"Apr "&amp;RIGHT(A6,4)+1</f>
        <v>Apr 2012</v>
      </c>
      <c r="B28" s="11">
        <v>783743211.75</v>
      </c>
      <c r="C28" s="11">
        <v>93711131.57</v>
      </c>
      <c r="D28" s="11">
        <v>877454343.32</v>
      </c>
      <c r="E28" s="11">
        <v>133192177.09</v>
      </c>
      <c r="F28" s="11">
        <v>6486597.88</v>
      </c>
      <c r="G28" s="11">
        <v>139678774.97</v>
      </c>
      <c r="H28" s="11">
        <v>1017133118.29</v>
      </c>
      <c r="I28" s="11">
        <v>43241437.7975</v>
      </c>
      <c r="J28" s="11">
        <v>1060374556.0875</v>
      </c>
    </row>
    <row r="29" spans="1:10" ht="12" customHeight="1">
      <c r="A29" s="2" t="str">
        <f>"May "&amp;RIGHT(A6,4)+1</f>
        <v>May 2012</v>
      </c>
      <c r="B29" s="11">
        <v>879715269.74</v>
      </c>
      <c r="C29" s="11">
        <v>103385159.1</v>
      </c>
      <c r="D29" s="11">
        <v>983100428.84</v>
      </c>
      <c r="E29" s="11">
        <v>148511156.95</v>
      </c>
      <c r="F29" s="11">
        <v>7237085.36</v>
      </c>
      <c r="G29" s="11">
        <v>155748242.31</v>
      </c>
      <c r="H29" s="11">
        <v>1138848671.15</v>
      </c>
      <c r="I29" s="11">
        <v>21690277.205</v>
      </c>
      <c r="J29" s="11">
        <v>1160538948.355</v>
      </c>
    </row>
    <row r="30" spans="1:10" ht="12" customHeight="1">
      <c r="A30" s="2" t="str">
        <f>"Jun "&amp;RIGHT(A6,4)+1</f>
        <v>Jun 2012</v>
      </c>
      <c r="B30" s="11">
        <v>193631514.43</v>
      </c>
      <c r="C30" s="11">
        <v>18134404.06</v>
      </c>
      <c r="D30" s="11">
        <v>211765918.49</v>
      </c>
      <c r="E30" s="11">
        <v>29515483.73</v>
      </c>
      <c r="F30" s="11">
        <v>1546890.72</v>
      </c>
      <c r="G30" s="11">
        <v>31062374.45</v>
      </c>
      <c r="H30" s="11">
        <v>242828292.94</v>
      </c>
      <c r="I30" s="11">
        <v>14143720.74</v>
      </c>
      <c r="J30" s="11">
        <v>256972013.68</v>
      </c>
    </row>
    <row r="31" spans="1:10" ht="12" customHeight="1">
      <c r="A31" s="2" t="str">
        <f>"Jul "&amp;RIGHT(A6,4)+1</f>
        <v>Jul 2012</v>
      </c>
      <c r="B31" s="11">
        <v>42717742.87</v>
      </c>
      <c r="C31" s="11">
        <v>1301579.35</v>
      </c>
      <c r="D31" s="11">
        <v>44019322.22</v>
      </c>
      <c r="E31" s="11">
        <v>4812354.11</v>
      </c>
      <c r="F31" s="11">
        <v>313022.54</v>
      </c>
      <c r="G31" s="11">
        <v>5125376.65</v>
      </c>
      <c r="H31" s="11">
        <v>49144698.87</v>
      </c>
      <c r="I31" s="11">
        <v>67902929.375</v>
      </c>
      <c r="J31" s="11">
        <v>117047628.245</v>
      </c>
    </row>
    <row r="32" spans="1:10" ht="12" customHeight="1">
      <c r="A32" s="2" t="str">
        <f>"Aug "&amp;RIGHT(A6,4)+1</f>
        <v>Aug 2012</v>
      </c>
      <c r="B32" s="11">
        <v>360954422.48</v>
      </c>
      <c r="C32" s="11">
        <v>38418233.37</v>
      </c>
      <c r="D32" s="11">
        <v>399372655.85</v>
      </c>
      <c r="E32" s="11">
        <v>59069735.47</v>
      </c>
      <c r="F32" s="11">
        <v>3111626.72</v>
      </c>
      <c r="G32" s="11">
        <v>62181362.19</v>
      </c>
      <c r="H32" s="11">
        <v>461554018.04</v>
      </c>
      <c r="I32" s="11">
        <v>146799901.3</v>
      </c>
      <c r="J32" s="11">
        <v>608353919.34</v>
      </c>
    </row>
    <row r="33" spans="1:10" ht="12" customHeight="1">
      <c r="A33" s="2" t="str">
        <f>"Sep "&amp;RIGHT(A6,4)+1</f>
        <v>Sep 2012</v>
      </c>
      <c r="B33" s="11" t="s">
        <v>395</v>
      </c>
      <c r="C33" s="11" t="s">
        <v>395</v>
      </c>
      <c r="D33" s="11" t="s">
        <v>395</v>
      </c>
      <c r="E33" s="11" t="s">
        <v>395</v>
      </c>
      <c r="F33" s="11" t="s">
        <v>395</v>
      </c>
      <c r="G33" s="11" t="s">
        <v>395</v>
      </c>
      <c r="H33" s="11" t="s">
        <v>395</v>
      </c>
      <c r="I33" s="11" t="s">
        <v>395</v>
      </c>
      <c r="J33" s="11" t="s">
        <v>395</v>
      </c>
    </row>
    <row r="34" spans="1:10" ht="12" customHeight="1">
      <c r="A34" s="12" t="s">
        <v>57</v>
      </c>
      <c r="B34" s="13">
        <v>7148432618.49</v>
      </c>
      <c r="C34" s="13">
        <v>855241372.31</v>
      </c>
      <c r="D34" s="13">
        <v>8003673990.8</v>
      </c>
      <c r="E34" s="13">
        <v>1220129498.25</v>
      </c>
      <c r="F34" s="13">
        <v>59543483.16</v>
      </c>
      <c r="G34" s="13">
        <v>1279672981.41</v>
      </c>
      <c r="H34" s="13">
        <v>9283346972.21</v>
      </c>
      <c r="I34" s="13">
        <v>1015310893.705</v>
      </c>
      <c r="J34" s="13">
        <v>10298657865.915</v>
      </c>
    </row>
    <row r="35" spans="1:10" ht="12" customHeight="1">
      <c r="A35" s="14" t="str">
        <f>"Total "&amp;MID(A20,7,LEN(A20)-13)&amp;" Months"</f>
        <v>Total 11 Months</v>
      </c>
      <c r="B35" s="15">
        <v>7148432618.49</v>
      </c>
      <c r="C35" s="15">
        <v>855241372.31</v>
      </c>
      <c r="D35" s="15">
        <v>8003673990.8</v>
      </c>
      <c r="E35" s="15">
        <v>1220129498.25</v>
      </c>
      <c r="F35" s="15">
        <v>59543483.16</v>
      </c>
      <c r="G35" s="15">
        <v>1279672981.41</v>
      </c>
      <c r="H35" s="15">
        <v>9283346972.21</v>
      </c>
      <c r="I35" s="15">
        <v>1015310893.705</v>
      </c>
      <c r="J35" s="15">
        <v>10298657865.915</v>
      </c>
    </row>
    <row r="36" spans="1:10" ht="12" customHeight="1">
      <c r="A36" s="33"/>
      <c r="B36" s="33"/>
      <c r="C36" s="33"/>
      <c r="D36" s="33"/>
      <c r="E36" s="33"/>
      <c r="F36" s="33"/>
      <c r="G36" s="33"/>
      <c r="H36" s="33"/>
      <c r="I36" s="33"/>
      <c r="J36" s="33"/>
    </row>
    <row r="37" spans="1:10" ht="69.75" customHeight="1">
      <c r="A37" s="53" t="s">
        <v>379</v>
      </c>
      <c r="B37" s="53"/>
      <c r="C37" s="53"/>
      <c r="D37" s="53"/>
      <c r="E37" s="53"/>
      <c r="F37" s="53"/>
      <c r="G37" s="53"/>
      <c r="H37" s="53"/>
      <c r="I37" s="53"/>
      <c r="J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11">
    <mergeCell ref="H3:H4"/>
    <mergeCell ref="I3:I4"/>
    <mergeCell ref="J3:J4"/>
    <mergeCell ref="B5:J5"/>
    <mergeCell ref="A36:J36"/>
    <mergeCell ref="A37:J37"/>
    <mergeCell ref="A1:I1"/>
    <mergeCell ref="A2:I2"/>
    <mergeCell ref="A3:A4"/>
    <mergeCell ref="B3:D3"/>
    <mergeCell ref="E3:G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PageLayoutView="0" workbookViewId="0" topLeftCell="A1">
      <selection activeCell="I1" sqref="I1"/>
    </sheetView>
  </sheetViews>
  <sheetFormatPr defaultColWidth="9.140625" defaultRowHeight="12.75"/>
  <cols>
    <col min="1" max="9" width="11.421875" style="0" customWidth="1"/>
  </cols>
  <sheetData>
    <row r="1" spans="1:9" ht="12" customHeight="1">
      <c r="A1" s="42" t="s">
        <v>393</v>
      </c>
      <c r="B1" s="42"/>
      <c r="C1" s="42"/>
      <c r="D1" s="42"/>
      <c r="E1" s="42"/>
      <c r="F1" s="42"/>
      <c r="G1" s="42"/>
      <c r="H1" s="42"/>
      <c r="I1" s="63">
        <v>41222</v>
      </c>
    </row>
    <row r="2" spans="1:9" ht="12" customHeight="1">
      <c r="A2" s="44" t="s">
        <v>92</v>
      </c>
      <c r="B2" s="44"/>
      <c r="C2" s="44"/>
      <c r="D2" s="44"/>
      <c r="E2" s="44"/>
      <c r="F2" s="44"/>
      <c r="G2" s="44"/>
      <c r="H2" s="44"/>
      <c r="I2" s="1"/>
    </row>
    <row r="3" spans="1:9" ht="24" customHeight="1">
      <c r="A3" s="46" t="s">
        <v>52</v>
      </c>
      <c r="B3" s="48" t="s">
        <v>210</v>
      </c>
      <c r="C3" s="54"/>
      <c r="D3" s="54"/>
      <c r="E3" s="49"/>
      <c r="F3" s="48" t="s">
        <v>93</v>
      </c>
      <c r="G3" s="54"/>
      <c r="H3" s="54"/>
      <c r="I3" s="54"/>
    </row>
    <row r="4" spans="1:9" ht="24" customHeight="1">
      <c r="A4" s="47"/>
      <c r="B4" s="10" t="s">
        <v>81</v>
      </c>
      <c r="C4" s="10" t="s">
        <v>82</v>
      </c>
      <c r="D4" s="10" t="s">
        <v>83</v>
      </c>
      <c r="E4" s="10" t="s">
        <v>57</v>
      </c>
      <c r="F4" s="10" t="s">
        <v>81</v>
      </c>
      <c r="G4" s="10" t="s">
        <v>82</v>
      </c>
      <c r="H4" s="10" t="s">
        <v>83</v>
      </c>
      <c r="I4" s="9" t="s">
        <v>57</v>
      </c>
    </row>
    <row r="5" spans="1:9" ht="12" customHeight="1">
      <c r="A5" s="1"/>
      <c r="B5" s="33" t="str">
        <f>REPT("-",90)&amp;" Number "&amp;REPT("-",90)</f>
        <v>------------------------------------------------------------------------------------------ Number ------------------------------------------------------------------------------------------</v>
      </c>
      <c r="C5" s="33"/>
      <c r="D5" s="33"/>
      <c r="E5" s="33"/>
      <c r="F5" s="33"/>
      <c r="G5" s="33"/>
      <c r="H5" s="33"/>
      <c r="I5" s="33"/>
    </row>
    <row r="6" ht="12" customHeight="1">
      <c r="A6" s="3" t="s">
        <v>394</v>
      </c>
    </row>
    <row r="7" spans="1:9" ht="12" customHeight="1">
      <c r="A7" s="2" t="str">
        <f>"Oct "&amp;RIGHT(A6,4)-1</f>
        <v>Oct 2010</v>
      </c>
      <c r="B7" s="11">
        <v>9183482.7321</v>
      </c>
      <c r="C7" s="11">
        <v>985058.4163</v>
      </c>
      <c r="D7" s="11">
        <v>2114413.5445</v>
      </c>
      <c r="E7" s="11">
        <v>12282954.6928</v>
      </c>
      <c r="F7" s="11">
        <v>169324942</v>
      </c>
      <c r="G7" s="11">
        <v>18162495</v>
      </c>
      <c r="H7" s="11">
        <v>38985531</v>
      </c>
      <c r="I7" s="11">
        <v>226472968</v>
      </c>
    </row>
    <row r="8" spans="1:9" ht="12" customHeight="1">
      <c r="A8" s="2" t="str">
        <f>"Nov "&amp;RIGHT(A6,4)-1</f>
        <v>Nov 2010</v>
      </c>
      <c r="B8" s="11">
        <v>9313948.9639</v>
      </c>
      <c r="C8" s="11">
        <v>999650.2979</v>
      </c>
      <c r="D8" s="11">
        <v>2071909.9079</v>
      </c>
      <c r="E8" s="11">
        <v>12385509.1696</v>
      </c>
      <c r="F8" s="11">
        <v>154957436</v>
      </c>
      <c r="G8" s="11">
        <v>16631318</v>
      </c>
      <c r="H8" s="11">
        <v>34470647</v>
      </c>
      <c r="I8" s="11">
        <v>206059401</v>
      </c>
    </row>
    <row r="9" spans="1:9" ht="12" customHeight="1">
      <c r="A9" s="2" t="str">
        <f>"Dec "&amp;RIGHT(A6,4)-1</f>
        <v>Dec 2010</v>
      </c>
      <c r="B9" s="11">
        <v>8968933.4682</v>
      </c>
      <c r="C9" s="11">
        <v>964769.0988</v>
      </c>
      <c r="D9" s="11">
        <v>1959388.0481</v>
      </c>
      <c r="E9" s="11">
        <v>11893090.615</v>
      </c>
      <c r="F9" s="11">
        <v>114405404</v>
      </c>
      <c r="G9" s="11">
        <v>12306346</v>
      </c>
      <c r="H9" s="11">
        <v>24993449</v>
      </c>
      <c r="I9" s="11">
        <v>151705199</v>
      </c>
    </row>
    <row r="10" spans="1:9" ht="12" customHeight="1">
      <c r="A10" s="2" t="str">
        <f>"Jan "&amp;RIGHT(A6,4)</f>
        <v>Jan 2011</v>
      </c>
      <c r="B10" s="11">
        <v>8787307.7849</v>
      </c>
      <c r="C10" s="11">
        <v>937637.7447</v>
      </c>
      <c r="D10" s="11">
        <v>1867134.2974</v>
      </c>
      <c r="E10" s="11">
        <v>11592079.827</v>
      </c>
      <c r="F10" s="11">
        <v>146177166</v>
      </c>
      <c r="G10" s="11">
        <v>15597636</v>
      </c>
      <c r="H10" s="11">
        <v>31059843</v>
      </c>
      <c r="I10" s="11">
        <v>192834645</v>
      </c>
    </row>
    <row r="11" spans="1:9" ht="12" customHeight="1">
      <c r="A11" s="2" t="str">
        <f>"Feb "&amp;RIGHT(A6,4)</f>
        <v>Feb 2011</v>
      </c>
      <c r="B11" s="11">
        <v>9013091.2502</v>
      </c>
      <c r="C11" s="11">
        <v>954729.8937</v>
      </c>
      <c r="D11" s="11">
        <v>1908546.7097</v>
      </c>
      <c r="E11" s="11">
        <v>11876367.8536</v>
      </c>
      <c r="F11" s="11">
        <v>146872215</v>
      </c>
      <c r="G11" s="11">
        <v>15557736</v>
      </c>
      <c r="H11" s="11">
        <v>31100593</v>
      </c>
      <c r="I11" s="11">
        <v>193530544</v>
      </c>
    </row>
    <row r="12" spans="1:9" ht="12" customHeight="1">
      <c r="A12" s="2" t="str">
        <f>"Mar "&amp;RIGHT(A6,4)</f>
        <v>Mar 2011</v>
      </c>
      <c r="B12" s="11">
        <v>9329637.6042</v>
      </c>
      <c r="C12" s="11">
        <v>997281.3658</v>
      </c>
      <c r="D12" s="11">
        <v>2036764.9562</v>
      </c>
      <c r="E12" s="11">
        <v>12363683.9263</v>
      </c>
      <c r="F12" s="11">
        <v>178729410</v>
      </c>
      <c r="G12" s="11">
        <v>19105084</v>
      </c>
      <c r="H12" s="11">
        <v>39018643</v>
      </c>
      <c r="I12" s="11">
        <v>236853137</v>
      </c>
    </row>
    <row r="13" spans="1:9" ht="12" customHeight="1">
      <c r="A13" s="2" t="str">
        <f>"Apr "&amp;RIGHT(A6,4)</f>
        <v>Apr 2011</v>
      </c>
      <c r="B13" s="11">
        <v>9329342.3655</v>
      </c>
      <c r="C13" s="11">
        <v>988484.884</v>
      </c>
      <c r="D13" s="11">
        <v>2034734.7784</v>
      </c>
      <c r="E13" s="11">
        <v>12352562.0279</v>
      </c>
      <c r="F13" s="11">
        <v>155704943</v>
      </c>
      <c r="G13" s="11">
        <v>16497624</v>
      </c>
      <c r="H13" s="11">
        <v>33959335</v>
      </c>
      <c r="I13" s="11">
        <v>206161902</v>
      </c>
    </row>
    <row r="14" spans="1:9" ht="12" customHeight="1">
      <c r="A14" s="2" t="str">
        <f>"May "&amp;RIGHT(A6,4)</f>
        <v>May 2011</v>
      </c>
      <c r="B14" s="11">
        <v>9378975.7239</v>
      </c>
      <c r="C14" s="11">
        <v>981363.495</v>
      </c>
      <c r="D14" s="11">
        <v>1985302.6364</v>
      </c>
      <c r="E14" s="11">
        <v>12345641.8553</v>
      </c>
      <c r="F14" s="11">
        <v>176809090</v>
      </c>
      <c r="G14" s="11">
        <v>18500313</v>
      </c>
      <c r="H14" s="11">
        <v>37426214</v>
      </c>
      <c r="I14" s="11">
        <v>232735617</v>
      </c>
    </row>
    <row r="15" spans="1:9" ht="12" customHeight="1">
      <c r="A15" s="2" t="str">
        <f>"Jun "&amp;RIGHT(A6,4)</f>
        <v>Jun 2011</v>
      </c>
      <c r="B15" s="11">
        <v>4984501.0137</v>
      </c>
      <c r="C15" s="11">
        <v>450008.7455</v>
      </c>
      <c r="D15" s="11">
        <v>818652.0532</v>
      </c>
      <c r="E15" s="11">
        <v>6253161.8124</v>
      </c>
      <c r="F15" s="11">
        <v>51076020</v>
      </c>
      <c r="G15" s="11">
        <v>4611225</v>
      </c>
      <c r="H15" s="11">
        <v>8388701</v>
      </c>
      <c r="I15" s="11">
        <v>64075946</v>
      </c>
    </row>
    <row r="16" spans="1:9" ht="12" customHeight="1">
      <c r="A16" s="2" t="str">
        <f>"Jul "&amp;RIGHT(A6,4)</f>
        <v>Jul 2011</v>
      </c>
      <c r="B16" s="11">
        <v>553198.3889</v>
      </c>
      <c r="C16" s="11">
        <v>16647.1275</v>
      </c>
      <c r="D16" s="11">
        <v>38403.6747</v>
      </c>
      <c r="E16" s="11">
        <v>608249.1911</v>
      </c>
      <c r="F16" s="11">
        <v>9754288</v>
      </c>
      <c r="G16" s="11">
        <v>293531</v>
      </c>
      <c r="H16" s="11">
        <v>677154</v>
      </c>
      <c r="I16" s="11">
        <v>10724973</v>
      </c>
    </row>
    <row r="17" spans="1:9" ht="12" customHeight="1">
      <c r="A17" s="2" t="str">
        <f>"Aug "&amp;RIGHT(A6,4)</f>
        <v>Aug 2011</v>
      </c>
      <c r="B17" s="11">
        <v>5784737.8737</v>
      </c>
      <c r="C17" s="11">
        <v>521342.6544</v>
      </c>
      <c r="D17" s="11">
        <v>1236110.4102</v>
      </c>
      <c r="E17" s="11">
        <v>7542190.9384</v>
      </c>
      <c r="F17" s="11">
        <v>67848891</v>
      </c>
      <c r="G17" s="11">
        <v>6114801</v>
      </c>
      <c r="H17" s="11">
        <v>14498275</v>
      </c>
      <c r="I17" s="11">
        <v>88461967</v>
      </c>
    </row>
    <row r="18" spans="1:9" ht="12" customHeight="1">
      <c r="A18" s="2" t="str">
        <f>"Sep "&amp;RIGHT(A6,4)</f>
        <v>Sep 2011</v>
      </c>
      <c r="B18" s="11">
        <v>9452966.3902</v>
      </c>
      <c r="C18" s="11">
        <v>987375.8805</v>
      </c>
      <c r="D18" s="11">
        <v>2038712.7454</v>
      </c>
      <c r="E18" s="11">
        <v>12479055.0161</v>
      </c>
      <c r="F18" s="11">
        <v>180673616</v>
      </c>
      <c r="G18" s="11">
        <v>18871618</v>
      </c>
      <c r="H18" s="11">
        <v>38965716</v>
      </c>
      <c r="I18" s="11">
        <v>238510950</v>
      </c>
    </row>
    <row r="19" spans="1:9" ht="12" customHeight="1">
      <c r="A19" s="12" t="s">
        <v>57</v>
      </c>
      <c r="B19" s="13">
        <v>9195298.4759</v>
      </c>
      <c r="C19" s="13">
        <v>977372.3419</v>
      </c>
      <c r="D19" s="13">
        <v>2001878.6249</v>
      </c>
      <c r="E19" s="13">
        <v>12174549.4426</v>
      </c>
      <c r="F19" s="13">
        <v>1552333421</v>
      </c>
      <c r="G19" s="13">
        <v>162249727</v>
      </c>
      <c r="H19" s="13">
        <v>333544101</v>
      </c>
      <c r="I19" s="13">
        <v>2048127249</v>
      </c>
    </row>
    <row r="20" spans="1:9" ht="12" customHeight="1">
      <c r="A20" s="14" t="s">
        <v>396</v>
      </c>
      <c r="B20" s="15">
        <v>9163089.9866</v>
      </c>
      <c r="C20" s="15">
        <v>976121.8995</v>
      </c>
      <c r="D20" s="15">
        <v>1997274.3598</v>
      </c>
      <c r="E20" s="15">
        <v>12136486.2459</v>
      </c>
      <c r="F20" s="15">
        <v>1371659805</v>
      </c>
      <c r="G20" s="15">
        <v>143378109</v>
      </c>
      <c r="H20" s="15">
        <v>294578385</v>
      </c>
      <c r="I20" s="15">
        <v>1809616299</v>
      </c>
    </row>
    <row r="21" ht="12" customHeight="1">
      <c r="A21" s="3" t="str">
        <f>"FY "&amp;RIGHT(A6,4)+1</f>
        <v>FY 2012</v>
      </c>
    </row>
    <row r="22" spans="1:9" ht="12" customHeight="1">
      <c r="A22" s="2" t="str">
        <f>"Oct "&amp;RIGHT(A6,4)</f>
        <v>Oct 2011</v>
      </c>
      <c r="B22" s="11">
        <v>9662234.7178</v>
      </c>
      <c r="C22" s="11">
        <v>1046031.4713</v>
      </c>
      <c r="D22" s="11">
        <v>2150081.1679</v>
      </c>
      <c r="E22" s="11">
        <v>12858347.3571</v>
      </c>
      <c r="F22" s="11">
        <v>176730710</v>
      </c>
      <c r="G22" s="11">
        <v>19132829</v>
      </c>
      <c r="H22" s="11">
        <v>39326862</v>
      </c>
      <c r="I22" s="11">
        <v>235190401</v>
      </c>
    </row>
    <row r="23" spans="1:9" ht="12" customHeight="1">
      <c r="A23" s="2" t="str">
        <f>"Nov "&amp;RIGHT(A6,4)</f>
        <v>Nov 2011</v>
      </c>
      <c r="B23" s="11">
        <v>9922215.7454</v>
      </c>
      <c r="C23" s="11">
        <v>1082288.8079</v>
      </c>
      <c r="D23" s="11">
        <v>2130973.3325</v>
      </c>
      <c r="E23" s="11">
        <v>13135477.8858</v>
      </c>
      <c r="F23" s="11">
        <v>165969243</v>
      </c>
      <c r="G23" s="11">
        <v>18103482</v>
      </c>
      <c r="H23" s="11">
        <v>35644864</v>
      </c>
      <c r="I23" s="11">
        <v>219717589</v>
      </c>
    </row>
    <row r="24" spans="1:9" ht="12" customHeight="1">
      <c r="A24" s="2" t="str">
        <f>"Dec "&amp;RIGHT(A6,4)</f>
        <v>Dec 2011</v>
      </c>
      <c r="B24" s="11">
        <v>9590716.0054</v>
      </c>
      <c r="C24" s="11">
        <v>1039378.4193</v>
      </c>
      <c r="D24" s="11">
        <v>2028787.9919</v>
      </c>
      <c r="E24" s="11">
        <v>12658882.4166</v>
      </c>
      <c r="F24" s="11">
        <v>125686959</v>
      </c>
      <c r="G24" s="11">
        <v>13621122</v>
      </c>
      <c r="H24" s="11">
        <v>26587399</v>
      </c>
      <c r="I24" s="11">
        <v>165895480</v>
      </c>
    </row>
    <row r="25" spans="1:9" ht="12" customHeight="1">
      <c r="A25" s="2" t="str">
        <f>"Jan "&amp;RIGHT(A6,4)+1</f>
        <v>Jan 2012</v>
      </c>
      <c r="B25" s="11">
        <v>9573176.3796</v>
      </c>
      <c r="C25" s="11">
        <v>1036746.741</v>
      </c>
      <c r="D25" s="11">
        <v>1987879.4686</v>
      </c>
      <c r="E25" s="11">
        <v>12597802.5892</v>
      </c>
      <c r="F25" s="11">
        <v>168355217</v>
      </c>
      <c r="G25" s="11">
        <v>18232373</v>
      </c>
      <c r="H25" s="11">
        <v>34959126</v>
      </c>
      <c r="I25" s="11">
        <v>221546716</v>
      </c>
    </row>
    <row r="26" spans="1:9" ht="12" customHeight="1">
      <c r="A26" s="2" t="str">
        <f>"Feb "&amp;RIGHT(A6,4)+1</f>
        <v>Feb 2012</v>
      </c>
      <c r="B26" s="11">
        <v>9829813.1753</v>
      </c>
      <c r="C26" s="11">
        <v>1056697.4052</v>
      </c>
      <c r="D26" s="11">
        <v>2019676.0429</v>
      </c>
      <c r="E26" s="11">
        <v>12906186.6235</v>
      </c>
      <c r="F26" s="11">
        <v>177067240</v>
      </c>
      <c r="G26" s="11">
        <v>19034593</v>
      </c>
      <c r="H26" s="11">
        <v>36381003</v>
      </c>
      <c r="I26" s="11">
        <v>232482836</v>
      </c>
    </row>
    <row r="27" spans="1:9" ht="12" customHeight="1">
      <c r="A27" s="2" t="str">
        <f>"Mar "&amp;RIGHT(A6,4)+1</f>
        <v>Mar 2012</v>
      </c>
      <c r="B27" s="11">
        <v>9810619.7235</v>
      </c>
      <c r="C27" s="11">
        <v>1057211.0215</v>
      </c>
      <c r="D27" s="11">
        <v>2059730.2042</v>
      </c>
      <c r="E27" s="11">
        <v>12927560.9492</v>
      </c>
      <c r="F27" s="11">
        <v>179227844</v>
      </c>
      <c r="G27" s="11">
        <v>19313933</v>
      </c>
      <c r="H27" s="11">
        <v>37628714</v>
      </c>
      <c r="I27" s="11">
        <v>236170491</v>
      </c>
    </row>
    <row r="28" spans="1:9" ht="12" customHeight="1">
      <c r="A28" s="2" t="str">
        <f>"Apr "&amp;RIGHT(A6,4)+1</f>
        <v>Apr 2012</v>
      </c>
      <c r="B28" s="11">
        <v>9904277.0907</v>
      </c>
      <c r="C28" s="11">
        <v>1054845.1363</v>
      </c>
      <c r="D28" s="11">
        <v>2055261.8077</v>
      </c>
      <c r="E28" s="11">
        <v>13014384.0347</v>
      </c>
      <c r="F28" s="11">
        <v>162498778</v>
      </c>
      <c r="G28" s="11">
        <v>17306770</v>
      </c>
      <c r="H28" s="11">
        <v>33720536</v>
      </c>
      <c r="I28" s="11">
        <v>213526084</v>
      </c>
    </row>
    <row r="29" spans="1:9" ht="12" customHeight="1">
      <c r="A29" s="2" t="str">
        <f>"May "&amp;RIGHT(A6,4)+1</f>
        <v>May 2012</v>
      </c>
      <c r="B29" s="11">
        <v>9839915.0666</v>
      </c>
      <c r="C29" s="11">
        <v>1031826.8456</v>
      </c>
      <c r="D29" s="11">
        <v>1938533.1688</v>
      </c>
      <c r="E29" s="11">
        <v>12810275.0809</v>
      </c>
      <c r="F29" s="11">
        <v>185035952</v>
      </c>
      <c r="G29" s="11">
        <v>19403121</v>
      </c>
      <c r="H29" s="11">
        <v>36453397</v>
      </c>
      <c r="I29" s="11">
        <v>240892470</v>
      </c>
    </row>
    <row r="30" spans="1:9" ht="12" customHeight="1">
      <c r="A30" s="2" t="str">
        <f>"Jun "&amp;RIGHT(A6,4)+1</f>
        <v>Jun 2012</v>
      </c>
      <c r="B30" s="11">
        <v>4123745.5531</v>
      </c>
      <c r="C30" s="11">
        <v>355275.9338</v>
      </c>
      <c r="D30" s="11">
        <v>618628.9988</v>
      </c>
      <c r="E30" s="11">
        <v>5097650.4857</v>
      </c>
      <c r="F30" s="11">
        <v>41068254</v>
      </c>
      <c r="G30" s="11">
        <v>3538182</v>
      </c>
      <c r="H30" s="11">
        <v>6160907</v>
      </c>
      <c r="I30" s="11">
        <v>50767343</v>
      </c>
    </row>
    <row r="31" spans="1:9" ht="12" customHeight="1">
      <c r="A31" s="2" t="str">
        <f>"Jul "&amp;RIGHT(A6,4)+1</f>
        <v>Jul 2012</v>
      </c>
      <c r="B31" s="11">
        <v>546365.8201</v>
      </c>
      <c r="C31" s="11">
        <v>17719.2174</v>
      </c>
      <c r="D31" s="11">
        <v>37514.7468</v>
      </c>
      <c r="E31" s="11">
        <v>601599.7842</v>
      </c>
      <c r="F31" s="11">
        <v>9601015</v>
      </c>
      <c r="G31" s="11">
        <v>311371</v>
      </c>
      <c r="H31" s="11">
        <v>659228</v>
      </c>
      <c r="I31" s="11">
        <v>10571614</v>
      </c>
    </row>
    <row r="32" spans="1:9" ht="12" customHeight="1">
      <c r="A32" s="2" t="str">
        <f>"Aug "&amp;RIGHT(A6,4)+1</f>
        <v>Aug 2012</v>
      </c>
      <c r="B32" s="11">
        <v>5912733.7853</v>
      </c>
      <c r="C32" s="11">
        <v>534408.1403</v>
      </c>
      <c r="D32" s="11">
        <v>1212786.877</v>
      </c>
      <c r="E32" s="11">
        <v>7659928.8026</v>
      </c>
      <c r="F32" s="11">
        <v>70440011</v>
      </c>
      <c r="G32" s="11">
        <v>6366550</v>
      </c>
      <c r="H32" s="11">
        <v>14448261</v>
      </c>
      <c r="I32" s="11">
        <v>91254822</v>
      </c>
    </row>
    <row r="33" spans="1:9" ht="12" customHeight="1">
      <c r="A33" s="2" t="str">
        <f>"Sep "&amp;RIGHT(A6,4)+1</f>
        <v>Sep 2012</v>
      </c>
      <c r="B33" s="11" t="s">
        <v>395</v>
      </c>
      <c r="C33" s="11" t="s">
        <v>395</v>
      </c>
      <c r="D33" s="11" t="s">
        <v>395</v>
      </c>
      <c r="E33" s="11" t="s">
        <v>395</v>
      </c>
      <c r="F33" s="11" t="s">
        <v>395</v>
      </c>
      <c r="G33" s="11" t="s">
        <v>395</v>
      </c>
      <c r="H33" s="11" t="s">
        <v>395</v>
      </c>
      <c r="I33" s="11" t="s">
        <v>395</v>
      </c>
    </row>
    <row r="34" spans="1:9" ht="12" customHeight="1">
      <c r="A34" s="12" t="s">
        <v>57</v>
      </c>
      <c r="B34" s="13">
        <v>9766620.988</v>
      </c>
      <c r="C34" s="13">
        <v>1050628.231</v>
      </c>
      <c r="D34" s="13">
        <v>2046365.3981</v>
      </c>
      <c r="E34" s="13">
        <v>12863614.6171</v>
      </c>
      <c r="F34" s="13">
        <v>1461681223</v>
      </c>
      <c r="G34" s="13">
        <v>154364326</v>
      </c>
      <c r="H34" s="13">
        <v>301970297</v>
      </c>
      <c r="I34" s="13">
        <v>1918015846</v>
      </c>
    </row>
    <row r="35" spans="1:9" ht="12" customHeight="1">
      <c r="A35" s="14" t="str">
        <f>"Total "&amp;MID(A20,7,LEN(A20)-13)&amp;" Months"</f>
        <v>Total 11 Months</v>
      </c>
      <c r="B35" s="15">
        <v>9766620.988</v>
      </c>
      <c r="C35" s="15">
        <v>1050628.231</v>
      </c>
      <c r="D35" s="15">
        <v>2046365.3981</v>
      </c>
      <c r="E35" s="15">
        <v>12863614.6171</v>
      </c>
      <c r="F35" s="15">
        <v>1461681223</v>
      </c>
      <c r="G35" s="15">
        <v>154364326</v>
      </c>
      <c r="H35" s="15">
        <v>301970297</v>
      </c>
      <c r="I35" s="15">
        <v>1918015846</v>
      </c>
    </row>
    <row r="36" spans="1:9" ht="12" customHeight="1">
      <c r="A36" s="33"/>
      <c r="B36" s="33"/>
      <c r="C36" s="33"/>
      <c r="D36" s="33"/>
      <c r="E36" s="33"/>
      <c r="F36" s="33"/>
      <c r="G36" s="33"/>
      <c r="H36" s="33"/>
      <c r="I36" s="33"/>
    </row>
    <row r="37" spans="1:9" ht="69.75" customHeight="1">
      <c r="A37" s="53" t="s">
        <v>94</v>
      </c>
      <c r="B37" s="53"/>
      <c r="C37" s="53"/>
      <c r="D37" s="53"/>
      <c r="E37" s="53"/>
      <c r="F37" s="53"/>
      <c r="G37" s="53"/>
      <c r="H37" s="53"/>
      <c r="I37" s="53"/>
    </row>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sheetData>
  <sheetProtection/>
  <mergeCells count="8">
    <mergeCell ref="B5:I5"/>
    <mergeCell ref="A36:I36"/>
    <mergeCell ref="A37:I37"/>
    <mergeCell ref="A1:H1"/>
    <mergeCell ref="A2:H2"/>
    <mergeCell ref="A3:A4"/>
    <mergeCell ref="B3:E3"/>
    <mergeCell ref="F3:I3"/>
  </mergeCells>
  <printOptions/>
  <pageMargins left="0.75" right="0.5" top="0.75" bottom="0.5" header="0.5" footer="0.25"/>
  <pageSetup fitToHeight="1" fitToWidth="1" horizontalDpi="600" verticalDpi="600" orientation="landscape"/>
  <headerFooter alignWithMargins="0">
    <oddHeader>&amp;L&amp;C&amp;R</oddHeader>
    <oddFooter>&amp;L&amp;C&amp;R</oddFooter>
  </headerFooter>
</worksheet>
</file>

<file path=docProps/app.xml><?xml version="1.0" encoding="utf-8"?>
<Properties xmlns="http://schemas.openxmlformats.org/officeDocument/2006/extended-properties" xmlns:vt="http://schemas.openxmlformats.org/officeDocument/2006/docPropsVTypes">
  <Application>SoftArtisans ExcelWriter</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tkreh</cp:lastModifiedBy>
  <cp:lastPrinted>2012-01-23T21:58:05Z</cp:lastPrinted>
  <dcterms:created xsi:type="dcterms:W3CDTF">2003-04-09T21:32:01Z</dcterms:created>
  <dcterms:modified xsi:type="dcterms:W3CDTF">2012-11-07T17:59:31Z</dcterms:modified>
  <cp:category/>
  <cp:version/>
  <cp:contentType/>
  <cp:contentStatus/>
</cp:coreProperties>
</file>