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010" yWindow="-45" windowWidth="17805" windowHeight="15375" firstSheet="1" activeTab="1"/>
  </bookViews>
  <sheets>
    <sheet name="Base &amp; Eligibility for Add'l" sheetId="1" r:id="rId1"/>
    <sheet name="CSFP Final Caseload - 2012" sheetId="2" r:id="rId2"/>
  </sheets>
  <definedNames>
    <definedName name="_xlnm.Print_Area" localSheetId="1">'CSFP Final Caseload - 2012'!$A$1:$N$74</definedName>
    <definedName name="_xlnm.Print_Titles" localSheetId="1">'CSFP Final Caseload - 2012'!$4:$15</definedName>
  </definedNames>
  <calcPr calcId="125725"/>
</workbook>
</file>

<file path=xl/calcChain.xml><?xml version="1.0" encoding="utf-8"?>
<calcChain xmlns="http://schemas.openxmlformats.org/spreadsheetml/2006/main">
  <c r="K16" i="2"/>
  <c r="J17" l="1"/>
  <c r="B71" l="1"/>
  <c r="C7" l="1"/>
  <c r="C8" s="1"/>
  <c r="F31"/>
  <c r="D16"/>
  <c r="C9" l="1"/>
  <c r="J67" l="1"/>
  <c r="J61"/>
  <c r="J57"/>
  <c r="J53"/>
  <c r="J68"/>
  <c r="J64"/>
  <c r="J58"/>
  <c r="J54"/>
  <c r="J69"/>
  <c r="J65"/>
  <c r="J59"/>
  <c r="J55"/>
  <c r="J66"/>
  <c r="J60"/>
  <c r="J56"/>
  <c r="J52"/>
  <c r="J39"/>
  <c r="J24"/>
  <c r="J37"/>
  <c r="J30"/>
  <c r="J22"/>
  <c r="J46"/>
  <c r="J45"/>
  <c r="J40"/>
  <c r="J29"/>
  <c r="J33"/>
  <c r="J25"/>
  <c r="J19"/>
  <c r="J49"/>
  <c r="J36"/>
  <c r="J32"/>
  <c r="J18"/>
  <c r="J48"/>
  <c r="J38"/>
  <c r="J42"/>
  <c r="J31"/>
  <c r="J23"/>
  <c r="J47"/>
  <c r="J41"/>
  <c r="J28"/>
  <c r="J16"/>
  <c r="I16"/>
  <c r="I24"/>
  <c r="I31"/>
  <c r="I38"/>
  <c r="I42"/>
  <c r="I49"/>
  <c r="I55"/>
  <c r="K55" s="1"/>
  <c r="L55" s="1"/>
  <c r="I59"/>
  <c r="K59" s="1"/>
  <c r="L59" s="1"/>
  <c r="I66"/>
  <c r="I64"/>
  <c r="I22"/>
  <c r="K22" s="1"/>
  <c r="L22" s="1"/>
  <c r="I23"/>
  <c r="I30"/>
  <c r="I37"/>
  <c r="I41"/>
  <c r="K41" s="1"/>
  <c r="L41" s="1"/>
  <c r="I48"/>
  <c r="I54"/>
  <c r="I58"/>
  <c r="I65"/>
  <c r="I69"/>
  <c r="I28"/>
  <c r="I19"/>
  <c r="I29"/>
  <c r="K29" s="1"/>
  <c r="L29" s="1"/>
  <c r="I33"/>
  <c r="I40"/>
  <c r="I47"/>
  <c r="I53"/>
  <c r="I57"/>
  <c r="I61"/>
  <c r="I68"/>
  <c r="I36"/>
  <c r="I18"/>
  <c r="I25"/>
  <c r="I32"/>
  <c r="I39"/>
  <c r="I46"/>
  <c r="K46" s="1"/>
  <c r="L46" s="1"/>
  <c r="I45"/>
  <c r="I56"/>
  <c r="I60"/>
  <c r="I67"/>
  <c r="I52"/>
  <c r="I17"/>
  <c r="K67" l="1"/>
  <c r="L67" s="1"/>
  <c r="K48"/>
  <c r="L48" s="1"/>
  <c r="K58"/>
  <c r="L58" s="1"/>
  <c r="K49"/>
  <c r="L49" s="1"/>
  <c r="K57"/>
  <c r="L57" s="1"/>
  <c r="K45"/>
  <c r="L45" s="1"/>
  <c r="K40"/>
  <c r="L40" s="1"/>
  <c r="K54"/>
  <c r="L54" s="1"/>
  <c r="K37"/>
  <c r="L37" s="1"/>
  <c r="K24"/>
  <c r="L24" s="1"/>
  <c r="K61"/>
  <c r="L61" s="1"/>
  <c r="K30"/>
  <c r="L30" s="1"/>
  <c r="K42"/>
  <c r="L42" s="1"/>
  <c r="L16"/>
  <c r="K25"/>
  <c r="L25" s="1"/>
  <c r="K56"/>
  <c r="L56" s="1"/>
  <c r="K68"/>
  <c r="L68" s="1"/>
  <c r="K60"/>
  <c r="L60" s="1"/>
  <c r="K39"/>
  <c r="L39" s="1"/>
  <c r="K36"/>
  <c r="L36" s="1"/>
  <c r="K53"/>
  <c r="L53" s="1"/>
  <c r="K65"/>
  <c r="L65" s="1"/>
  <c r="K31"/>
  <c r="L31" s="1"/>
  <c r="K28"/>
  <c r="L28" s="1"/>
  <c r="K17"/>
  <c r="L17" s="1"/>
  <c r="K47"/>
  <c r="L47" s="1"/>
  <c r="K69"/>
  <c r="L69" s="1"/>
  <c r="K38"/>
  <c r="L38" s="1"/>
  <c r="K66"/>
  <c r="L66" s="1"/>
  <c r="I62"/>
  <c r="K52"/>
  <c r="L52" s="1"/>
  <c r="J26"/>
  <c r="K18"/>
  <c r="L18" s="1"/>
  <c r="K33"/>
  <c r="L33" s="1"/>
  <c r="K23"/>
  <c r="L23" s="1"/>
  <c r="J34"/>
  <c r="K32"/>
  <c r="L32" s="1"/>
  <c r="K19"/>
  <c r="L19" s="1"/>
  <c r="K64"/>
  <c r="L64" s="1"/>
  <c r="I43"/>
  <c r="I26"/>
  <c r="J70"/>
  <c r="J20"/>
  <c r="J62"/>
  <c r="J43"/>
  <c r="I50"/>
  <c r="I34"/>
  <c r="I20"/>
  <c r="J50"/>
  <c r="I70"/>
  <c r="F17"/>
  <c r="F18"/>
  <c r="F19"/>
  <c r="F22"/>
  <c r="F23"/>
  <c r="F25"/>
  <c r="F24"/>
  <c r="F28"/>
  <c r="F29"/>
  <c r="F30"/>
  <c r="F32"/>
  <c r="F33"/>
  <c r="F36"/>
  <c r="F37"/>
  <c r="F38"/>
  <c r="F39"/>
  <c r="F40"/>
  <c r="F41"/>
  <c r="F42"/>
  <c r="F45"/>
  <c r="F46"/>
  <c r="F47"/>
  <c r="F48"/>
  <c r="F49"/>
  <c r="F52"/>
  <c r="F53"/>
  <c r="F54"/>
  <c r="F55"/>
  <c r="F56"/>
  <c r="F57"/>
  <c r="F58"/>
  <c r="F59"/>
  <c r="F60"/>
  <c r="F61"/>
  <c r="F64"/>
  <c r="F65"/>
  <c r="F66"/>
  <c r="F67"/>
  <c r="F68"/>
  <c r="F69"/>
  <c r="F16"/>
  <c r="D17"/>
  <c r="D18"/>
  <c r="D19"/>
  <c r="D22"/>
  <c r="D23"/>
  <c r="D25"/>
  <c r="D24"/>
  <c r="D28"/>
  <c r="D29"/>
  <c r="D30"/>
  <c r="D31"/>
  <c r="D32"/>
  <c r="D33"/>
  <c r="D36"/>
  <c r="D37"/>
  <c r="D38"/>
  <c r="D39"/>
  <c r="D40"/>
  <c r="D41"/>
  <c r="D42"/>
  <c r="D69"/>
  <c r="D65"/>
  <c r="D66"/>
  <c r="D67"/>
  <c r="D68"/>
  <c r="D64"/>
  <c r="D53"/>
  <c r="D54"/>
  <c r="D55"/>
  <c r="D56"/>
  <c r="D57"/>
  <c r="D58"/>
  <c r="D59"/>
  <c r="D60"/>
  <c r="D61"/>
  <c r="D52"/>
  <c r="D46"/>
  <c r="D47"/>
  <c r="D48"/>
  <c r="D49"/>
  <c r="D45"/>
  <c r="K50" l="1"/>
  <c r="K43"/>
  <c r="K34"/>
  <c r="K26"/>
  <c r="K70"/>
  <c r="K62"/>
  <c r="K20"/>
  <c r="I71"/>
  <c r="J71"/>
  <c r="G71"/>
  <c r="E57" i="1"/>
  <c r="F57" s="1"/>
  <c r="E56"/>
  <c r="F56"/>
  <c r="E55"/>
  <c r="F55" s="1"/>
  <c r="E54"/>
  <c r="F54"/>
  <c r="E53"/>
  <c r="F53" s="1"/>
  <c r="E52"/>
  <c r="F52"/>
  <c r="E49"/>
  <c r="F49" s="1"/>
  <c r="E48"/>
  <c r="F48"/>
  <c r="E47"/>
  <c r="F47" s="1"/>
  <c r="E46"/>
  <c r="F46"/>
  <c r="G46" s="1"/>
  <c r="H46" s="1"/>
  <c r="E45"/>
  <c r="F45" s="1"/>
  <c r="E44"/>
  <c r="F44"/>
  <c r="E43"/>
  <c r="F43" s="1"/>
  <c r="E42"/>
  <c r="F42"/>
  <c r="K42" s="1"/>
  <c r="E41"/>
  <c r="F41" s="1"/>
  <c r="E38"/>
  <c r="F38"/>
  <c r="K38" s="1"/>
  <c r="E37"/>
  <c r="F37" s="1"/>
  <c r="E36"/>
  <c r="F36" s="1"/>
  <c r="E33"/>
  <c r="F33"/>
  <c r="K33" s="1"/>
  <c r="E32"/>
  <c r="F32" s="1"/>
  <c r="E31"/>
  <c r="F31"/>
  <c r="G31" s="1"/>
  <c r="H31" s="1"/>
  <c r="E30"/>
  <c r="F30" s="1"/>
  <c r="E29"/>
  <c r="F29"/>
  <c r="G29" s="1"/>
  <c r="H29" s="1"/>
  <c r="E28"/>
  <c r="F28" s="1"/>
  <c r="E27"/>
  <c r="F27"/>
  <c r="K27" s="1"/>
  <c r="E24"/>
  <c r="F24" s="1"/>
  <c r="E23"/>
  <c r="F23"/>
  <c r="K23" s="1"/>
  <c r="E22"/>
  <c r="F22" s="1"/>
  <c r="E21"/>
  <c r="F21"/>
  <c r="G21" s="1"/>
  <c r="H21" s="1"/>
  <c r="E20"/>
  <c r="F20" s="1"/>
  <c r="E17"/>
  <c r="F17"/>
  <c r="G17" s="1"/>
  <c r="H17" s="1"/>
  <c r="E16"/>
  <c r="F16" s="1"/>
  <c r="E12"/>
  <c r="F12"/>
  <c r="G12" s="1"/>
  <c r="H12" s="1"/>
  <c r="E13"/>
  <c r="F13" s="1"/>
  <c r="E11"/>
  <c r="E58"/>
  <c r="D58"/>
  <c r="C58"/>
  <c r="J58"/>
  <c r="I58"/>
  <c r="K12"/>
  <c r="K21"/>
  <c r="G23"/>
  <c r="H23" s="1"/>
  <c r="K31"/>
  <c r="G33"/>
  <c r="H33" s="1"/>
  <c r="G42"/>
  <c r="H42" s="1"/>
  <c r="K44"/>
  <c r="G44"/>
  <c r="H44" s="1"/>
  <c r="K46"/>
  <c r="K48"/>
  <c r="G48"/>
  <c r="H48"/>
  <c r="G52"/>
  <c r="H52" s="1"/>
  <c r="K52"/>
  <c r="K54"/>
  <c r="G54"/>
  <c r="H54" s="1"/>
  <c r="G56"/>
  <c r="H56"/>
  <c r="K56"/>
  <c r="F11"/>
  <c r="K11" s="1"/>
  <c r="K71" i="2" l="1"/>
  <c r="G32" i="1"/>
  <c r="H32" s="1"/>
  <c r="K32"/>
  <c r="K16"/>
  <c r="G16"/>
  <c r="H16" s="1"/>
  <c r="G28"/>
  <c r="H28" s="1"/>
  <c r="K28"/>
  <c r="G43"/>
  <c r="H43" s="1"/>
  <c r="K43"/>
  <c r="G53"/>
  <c r="H53" s="1"/>
  <c r="K53"/>
  <c r="K30"/>
  <c r="G30"/>
  <c r="H30" s="1"/>
  <c r="G45"/>
  <c r="H45" s="1"/>
  <c r="K45"/>
  <c r="G55"/>
  <c r="H55" s="1"/>
  <c r="K55"/>
  <c r="G37"/>
  <c r="H37" s="1"/>
  <c r="K37"/>
  <c r="K57"/>
  <c r="G57"/>
  <c r="H57" s="1"/>
  <c r="K20"/>
  <c r="G20"/>
  <c r="H20" s="1"/>
  <c r="K22"/>
  <c r="G22"/>
  <c r="H22" s="1"/>
  <c r="K47"/>
  <c r="G47"/>
  <c r="H47" s="1"/>
  <c r="K13"/>
  <c r="F58"/>
  <c r="G13"/>
  <c r="H13" s="1"/>
  <c r="G24"/>
  <c r="H24" s="1"/>
  <c r="K24"/>
  <c r="G36"/>
  <c r="H36" s="1"/>
  <c r="K36"/>
  <c r="G41"/>
  <c r="H41" s="1"/>
  <c r="K41"/>
  <c r="G49"/>
  <c r="H49" s="1"/>
  <c r="K49"/>
  <c r="G38"/>
  <c r="H38" s="1"/>
  <c r="G27"/>
  <c r="H27" s="1"/>
  <c r="K29"/>
  <c r="K17"/>
  <c r="K58" s="1"/>
  <c r="G11"/>
  <c r="H11" s="1"/>
  <c r="L50" i="2" l="1"/>
  <c r="L20"/>
  <c r="L62"/>
  <c r="L26"/>
  <c r="L70"/>
  <c r="L43"/>
  <c r="H70" l="1"/>
  <c r="H62"/>
  <c r="H20"/>
  <c r="H43"/>
  <c r="H26"/>
  <c r="H50"/>
  <c r="L34" l="1"/>
  <c r="L71" s="1"/>
  <c r="H34" l="1"/>
  <c r="H71" s="1"/>
</calcChain>
</file>

<file path=xl/sharedStrings.xml><?xml version="1.0" encoding="utf-8"?>
<sst xmlns="http://schemas.openxmlformats.org/spreadsheetml/2006/main" count="182" uniqueCount="114">
  <si>
    <t>VERIFIED</t>
  </si>
  <si>
    <t>&amp; Eligibility for Additional Caseload</t>
  </si>
  <si>
    <t>A.</t>
  </si>
  <si>
    <t>B.</t>
  </si>
  <si>
    <t>Base</t>
  </si>
  <si>
    <t>Annual</t>
  </si>
  <si>
    <t>Quarter</t>
  </si>
  <si>
    <t>Highest</t>
  </si>
  <si>
    <t>Caseload</t>
  </si>
  <si>
    <t>Average</t>
  </si>
  <si>
    <t>of</t>
  </si>
  <si>
    <t>Utilization</t>
  </si>
  <si>
    <t>State</t>
  </si>
  <si>
    <t>Part.</t>
  </si>
  <si>
    <t>A &amp; B</t>
  </si>
  <si>
    <t>Calculation</t>
  </si>
  <si>
    <t>Percentage</t>
  </si>
  <si>
    <t>NERO</t>
  </si>
  <si>
    <t>New Hampshire</t>
  </si>
  <si>
    <t>New York</t>
  </si>
  <si>
    <t>Vermont</t>
  </si>
  <si>
    <t>MARO</t>
  </si>
  <si>
    <t>Pennsylvania</t>
  </si>
  <si>
    <t>D.C.</t>
  </si>
  <si>
    <t>SERO</t>
  </si>
  <si>
    <t>Kentucky</t>
  </si>
  <si>
    <t>Mississippi</t>
  </si>
  <si>
    <t>North Carolina</t>
  </si>
  <si>
    <t>South Carolina</t>
  </si>
  <si>
    <t>Tennessee</t>
  </si>
  <si>
    <t>MWRO</t>
  </si>
  <si>
    <t>Illinois</t>
  </si>
  <si>
    <t>Indiana</t>
  </si>
  <si>
    <t>Michigan</t>
  </si>
  <si>
    <t>Minnesota</t>
  </si>
  <si>
    <t>Ohio</t>
  </si>
  <si>
    <t>Red Lake</t>
  </si>
  <si>
    <t>Wisconsin</t>
  </si>
  <si>
    <t>SWRO</t>
  </si>
  <si>
    <t>Louisiana</t>
  </si>
  <si>
    <t>New Mexico</t>
  </si>
  <si>
    <t>Texas</t>
  </si>
  <si>
    <t>MPRO</t>
  </si>
  <si>
    <t>Colorado</t>
  </si>
  <si>
    <t>Iowa</t>
  </si>
  <si>
    <t>Kansas</t>
  </si>
  <si>
    <t>Missouri</t>
  </si>
  <si>
    <t>Montana</t>
  </si>
  <si>
    <t>Nebraska</t>
  </si>
  <si>
    <t>North Dakota</t>
  </si>
  <si>
    <t>Oglala Sioux</t>
  </si>
  <si>
    <t>South Dakota</t>
  </si>
  <si>
    <t>WRO</t>
  </si>
  <si>
    <t>Alaska</t>
  </si>
  <si>
    <t>Arizona</t>
  </si>
  <si>
    <t>California</t>
  </si>
  <si>
    <t>Nevada</t>
  </si>
  <si>
    <t>Oregon</t>
  </si>
  <si>
    <t>Washington</t>
  </si>
  <si>
    <t>Total:</t>
  </si>
  <si>
    <t>2010 CSFP Base Caseload</t>
  </si>
  <si>
    <t>FY09</t>
  </si>
  <si>
    <t>FY09 Final</t>
  </si>
  <si>
    <t>State's</t>
  </si>
  <si>
    <t>Additional</t>
  </si>
  <si>
    <t>Total</t>
  </si>
  <si>
    <t>in 2010?</t>
  </si>
  <si>
    <t>Qualify for</t>
  </si>
  <si>
    <t>RO</t>
  </si>
  <si>
    <t>Recommendation</t>
  </si>
  <si>
    <t>Updated December 9, 2009</t>
  </si>
  <si>
    <t>Request</t>
  </si>
  <si>
    <t>Request for 2010</t>
  </si>
  <si>
    <t xml:space="preserve">State's </t>
  </si>
  <si>
    <t>Admin. Grant/Slot/Year:</t>
  </si>
  <si>
    <t>Grant/Slot/Month:</t>
  </si>
  <si>
    <t>Grant/Slot/Jan.-Sept.:</t>
  </si>
  <si>
    <t>Participation</t>
  </si>
  <si>
    <t>Region</t>
  </si>
  <si>
    <t>Grant/Slot/Oct.-Dec.:</t>
  </si>
  <si>
    <t>National Total</t>
  </si>
  <si>
    <t>Admin. Funds</t>
  </si>
  <si>
    <t>Part. %</t>
  </si>
  <si>
    <t>Final Qtr.</t>
  </si>
  <si>
    <t>Attachment</t>
  </si>
  <si>
    <t>to be</t>
  </si>
  <si>
    <t>Remaining</t>
  </si>
  <si>
    <t>Maine</t>
  </si>
  <si>
    <t>Delaware</t>
  </si>
  <si>
    <t>New Jersey</t>
  </si>
  <si>
    <t>Georgia</t>
  </si>
  <si>
    <t>Arkansas</t>
  </si>
  <si>
    <t>Oklahoma</t>
  </si>
  <si>
    <t>Utah</t>
  </si>
  <si>
    <t>Oct. 1 - Dec. 31</t>
  </si>
  <si>
    <t>Jan. 1 - Sept. 30</t>
  </si>
  <si>
    <t xml:space="preserve">Total </t>
  </si>
  <si>
    <t>Admin Funds</t>
  </si>
  <si>
    <t>FY 2012</t>
  </si>
  <si>
    <t>FY 2013</t>
  </si>
  <si>
    <t>Louisiana b/</t>
  </si>
  <si>
    <t>Tentative CSFP Caseload and Administrative Funding - 2013</t>
  </si>
  <si>
    <t>Total Tentative Caseload:</t>
  </si>
  <si>
    <t>Tentative</t>
  </si>
  <si>
    <t>under CR</t>
  </si>
  <si>
    <t xml:space="preserve">FY 2013 Admin.  </t>
  </si>
  <si>
    <t xml:space="preserve">Funds Allowanced </t>
  </si>
  <si>
    <t>a/  Caseload and administrative grants tentative, subject to change.  Administrative funds subject to apportionment by the Office of Management and Budget.</t>
  </si>
  <si>
    <t>Allowanced</t>
  </si>
  <si>
    <t xml:space="preserve"> </t>
  </si>
  <si>
    <t>Caseload a/</t>
  </si>
  <si>
    <t>(Tentative) a/</t>
  </si>
  <si>
    <t>through 3/27/13</t>
  </si>
  <si>
    <t>b/  Louisiana's August participation adjusted to account for participants who went unserved due to Hurricane Isaac.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</si>
</sst>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&quot;$&quot;#,##0.0000"/>
    <numFmt numFmtId="168" formatCode="0.0000%"/>
  </numFmts>
  <fonts count="3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sz val="20"/>
      <color theme="3" tint="-0.249977111117893"/>
      <name val="Arial"/>
      <family val="2"/>
    </font>
    <font>
      <u/>
      <sz val="20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sz val="18"/>
      <color rgb="FFFF0000"/>
      <name val="Arial"/>
      <family val="2"/>
    </font>
    <font>
      <sz val="10"/>
      <name val="Arial"/>
    </font>
    <font>
      <vertAlign val="subscript"/>
      <sz val="10"/>
      <name val="Arial"/>
    </font>
    <font>
      <b/>
      <sz val="20"/>
      <color theme="9" tint="-0.249977111117893"/>
      <name val="Arial"/>
      <family val="2"/>
    </font>
    <font>
      <sz val="2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8"/>
      <color theme="9" tint="-0.249977111117893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sz val="16"/>
      <name val="Arial"/>
      <family val="2"/>
    </font>
    <font>
      <sz val="16"/>
      <color theme="9" tint="-0.249977111117893"/>
      <name val="Arial"/>
      <family val="2"/>
    </font>
    <font>
      <b/>
      <sz val="16"/>
      <color theme="9" tint="-0.249977111117893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3" fillId="0" borderId="0"/>
    <xf numFmtId="0" fontId="24" fillId="0" borderId="0" applyNumberFormat="0" applyBorder="0">
      <alignment horizontal="left"/>
    </xf>
  </cellStyleXfs>
  <cellXfs count="148">
    <xf numFmtId="0" fontId="0" fillId="0" borderId="0" xfId="0"/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3" fontId="1" fillId="0" borderId="0" xfId="0" applyNumberFormat="1" applyFont="1" applyProtection="1">
      <protection locked="0"/>
    </xf>
    <xf numFmtId="15" fontId="2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right"/>
      <protection hidden="1"/>
    </xf>
    <xf numFmtId="3" fontId="1" fillId="0" borderId="0" xfId="0" applyNumberFormat="1" applyFont="1" applyFill="1" applyBorder="1" applyProtection="1"/>
    <xf numFmtId="3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0" fillId="0" borderId="0" xfId="0" applyFill="1"/>
    <xf numFmtId="0" fontId="1" fillId="0" borderId="0" xfId="0" applyFont="1" applyBorder="1" applyAlignment="1" applyProtection="1">
      <alignment horizontal="right"/>
    </xf>
    <xf numFmtId="3" fontId="1" fillId="0" borderId="0" xfId="0" applyNumberFormat="1" applyFont="1" applyBorder="1" applyProtection="1"/>
    <xf numFmtId="0" fontId="1" fillId="0" borderId="0" xfId="0" applyFont="1" applyBorder="1" applyProtection="1"/>
    <xf numFmtId="0" fontId="5" fillId="0" borderId="0" xfId="0" applyFont="1" applyProtection="1">
      <protection hidden="1"/>
    </xf>
    <xf numFmtId="3" fontId="6" fillId="0" borderId="0" xfId="0" applyNumberFormat="1" applyFont="1" applyBorder="1" applyAlignment="1" applyProtection="1">
      <alignment horizontal="right"/>
      <protection hidden="1"/>
    </xf>
    <xf numFmtId="3" fontId="7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locked="0"/>
    </xf>
    <xf numFmtId="0" fontId="8" fillId="0" borderId="0" xfId="0" applyFont="1"/>
    <xf numFmtId="0" fontId="8" fillId="0" borderId="0" xfId="0" applyFont="1" applyFill="1" applyBorder="1" applyProtection="1"/>
    <xf numFmtId="0" fontId="8" fillId="0" borderId="0" xfId="0" applyFont="1" applyBorder="1" applyProtection="1"/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quotePrefix="1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Border="1" applyProtection="1">
      <protection locked="0"/>
    </xf>
    <xf numFmtId="10" fontId="2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/>
    <xf numFmtId="0" fontId="9" fillId="0" borderId="0" xfId="0" applyFont="1" applyAlignment="1">
      <alignment horizontal="right"/>
    </xf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Fill="1"/>
    <xf numFmtId="3" fontId="4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14" fontId="15" fillId="0" borderId="0" xfId="0" applyNumberFormat="1" applyFont="1" applyAlignment="1">
      <alignment horizontal="left"/>
    </xf>
    <xf numFmtId="0" fontId="16" fillId="0" borderId="0" xfId="0" applyFont="1" applyBorder="1"/>
    <xf numFmtId="164" fontId="13" fillId="0" borderId="0" xfId="1" applyNumberFormat="1" applyFont="1" applyBorder="1"/>
    <xf numFmtId="0" fontId="13" fillId="0" borderId="0" xfId="0" applyFont="1" applyBorder="1"/>
    <xf numFmtId="166" fontId="13" fillId="0" borderId="0" xfId="1" applyNumberFormat="1" applyFont="1" applyBorder="1"/>
    <xf numFmtId="0" fontId="13" fillId="0" borderId="0" xfId="0" applyFont="1"/>
    <xf numFmtId="0" fontId="15" fillId="0" borderId="0" xfId="0" applyFont="1" applyBorder="1"/>
    <xf numFmtId="167" fontId="15" fillId="0" borderId="0" xfId="1" applyNumberFormat="1" applyFont="1"/>
    <xf numFmtId="167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1" fontId="13" fillId="0" borderId="0" xfId="1" applyNumberFormat="1" applyFont="1" applyAlignment="1">
      <alignment horizontal="center"/>
    </xf>
    <xf numFmtId="164" fontId="15" fillId="0" borderId="0" xfId="1" applyNumberFormat="1" applyFont="1"/>
    <xf numFmtId="3" fontId="15" fillId="0" borderId="0" xfId="1" applyNumberFormat="1" applyFont="1"/>
    <xf numFmtId="164" fontId="15" fillId="0" borderId="0" xfId="1" applyNumberFormat="1" applyFont="1" applyFill="1"/>
    <xf numFmtId="3" fontId="13" fillId="0" borderId="0" xfId="0" applyNumberFormat="1" applyFont="1" applyFill="1" applyBorder="1" applyProtection="1"/>
    <xf numFmtId="3" fontId="15" fillId="0" borderId="0" xfId="0" applyNumberFormat="1" applyFont="1" applyFill="1" applyBorder="1" applyAlignment="1" applyProtection="1">
      <alignment horizontal="right"/>
      <protection hidden="1"/>
    </xf>
    <xf numFmtId="10" fontId="15" fillId="0" borderId="0" xfId="1" applyNumberFormat="1" applyFont="1" applyFill="1"/>
    <xf numFmtId="165" fontId="15" fillId="0" borderId="0" xfId="1" applyNumberFormat="1" applyFont="1" applyFill="1"/>
    <xf numFmtId="165" fontId="15" fillId="0" borderId="0" xfId="0" applyNumberFormat="1" applyFont="1" applyFill="1"/>
    <xf numFmtId="0" fontId="15" fillId="0" borderId="0" xfId="0" applyFont="1" applyFill="1" applyBorder="1" applyProtection="1"/>
    <xf numFmtId="3" fontId="15" fillId="0" borderId="0" xfId="1" applyNumberFormat="1" applyFont="1" applyFill="1"/>
    <xf numFmtId="0" fontId="13" fillId="0" borderId="0" xfId="0" applyFont="1" applyFill="1" applyBorder="1" applyProtection="1"/>
    <xf numFmtId="3" fontId="15" fillId="0" borderId="0" xfId="0" quotePrefix="1" applyNumberFormat="1" applyFont="1" applyFill="1" applyBorder="1" applyAlignment="1" applyProtection="1">
      <alignment horizontal="right"/>
      <protection hidden="1"/>
    </xf>
    <xf numFmtId="0" fontId="13" fillId="0" borderId="1" xfId="0" applyFont="1" applyBorder="1"/>
    <xf numFmtId="3" fontId="13" fillId="0" borderId="1" xfId="1" applyNumberFormat="1" applyFont="1" applyFill="1" applyBorder="1" applyAlignment="1">
      <alignment horizontal="right"/>
    </xf>
    <xf numFmtId="164" fontId="17" fillId="0" borderId="0" xfId="1" applyNumberFormat="1" applyFont="1" applyFill="1"/>
    <xf numFmtId="0" fontId="17" fillId="0" borderId="0" xfId="0" applyFont="1"/>
    <xf numFmtId="164" fontId="13" fillId="0" borderId="0" xfId="1" applyNumberFormat="1" applyFont="1"/>
    <xf numFmtId="3" fontId="13" fillId="0" borderId="0" xfId="1" applyNumberFormat="1" applyFont="1"/>
    <xf numFmtId="3" fontId="15" fillId="0" borderId="0" xfId="0" applyNumberFormat="1" applyFont="1"/>
    <xf numFmtId="164" fontId="18" fillId="0" borderId="0" xfId="1" applyNumberFormat="1" applyFont="1"/>
    <xf numFmtId="168" fontId="13" fillId="0" borderId="0" xfId="1" applyNumberFormat="1" applyFont="1"/>
    <xf numFmtId="165" fontId="13" fillId="0" borderId="0" xfId="0" applyNumberFormat="1" applyFont="1"/>
    <xf numFmtId="0" fontId="13" fillId="0" borderId="0" xfId="1" applyNumberFormat="1" applyFont="1" applyAlignment="1">
      <alignment horizontal="center"/>
    </xf>
    <xf numFmtId="168" fontId="15" fillId="0" borderId="0" xfId="1" applyNumberFormat="1" applyFont="1"/>
    <xf numFmtId="164" fontId="19" fillId="0" borderId="0" xfId="1" applyNumberFormat="1" applyFont="1" applyAlignment="1">
      <alignment horizontal="left"/>
    </xf>
    <xf numFmtId="165" fontId="15" fillId="0" borderId="0" xfId="0" applyNumberFormat="1" applyFont="1"/>
    <xf numFmtId="165" fontId="13" fillId="0" borderId="0" xfId="1" applyNumberFormat="1" applyFont="1" applyFill="1" applyBorder="1"/>
    <xf numFmtId="165" fontId="13" fillId="0" borderId="0" xfId="0" applyNumberFormat="1" applyFont="1" applyBorder="1"/>
    <xf numFmtId="3" fontId="17" fillId="0" borderId="0" xfId="1" applyNumberFormat="1" applyFont="1" applyFill="1"/>
    <xf numFmtId="0" fontId="17" fillId="0" borderId="0" xfId="0" applyFont="1" applyBorder="1"/>
    <xf numFmtId="0" fontId="20" fillId="0" borderId="0" xfId="0" applyFont="1"/>
    <xf numFmtId="164" fontId="21" fillId="0" borderId="0" xfId="1" applyNumberFormat="1" applyFont="1" applyBorder="1"/>
    <xf numFmtId="0" fontId="21" fillId="0" borderId="0" xfId="0" applyFont="1"/>
    <xf numFmtId="0" fontId="22" fillId="0" borderId="0" xfId="0" applyFont="1"/>
    <xf numFmtId="164" fontId="13" fillId="0" borderId="0" xfId="1" applyNumberFormat="1" applyFont="1" applyBorder="1" applyAlignment="1">
      <alignment horizontal="right"/>
    </xf>
    <xf numFmtId="165" fontId="13" fillId="0" borderId="1" xfId="1" applyNumberFormat="1" applyFont="1" applyFill="1" applyBorder="1"/>
    <xf numFmtId="167" fontId="13" fillId="0" borderId="0" xfId="1" applyNumberFormat="1" applyFont="1" applyFill="1" applyAlignment="1">
      <alignment horizontal="center"/>
    </xf>
    <xf numFmtId="1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0" fontId="12" fillId="0" borderId="0" xfId="0" applyFont="1" applyFill="1"/>
    <xf numFmtId="167" fontId="15" fillId="0" borderId="0" xfId="1" applyNumberFormat="1" applyFont="1" applyBorder="1"/>
    <xf numFmtId="166" fontId="25" fillId="0" borderId="0" xfId="1" applyNumberFormat="1" applyFont="1" applyBorder="1"/>
    <xf numFmtId="0" fontId="25" fillId="0" borderId="0" xfId="0" applyFont="1"/>
    <xf numFmtId="167" fontId="26" fillId="0" borderId="0" xfId="1" applyNumberFormat="1" applyFont="1" applyBorder="1"/>
    <xf numFmtId="0" fontId="27" fillId="0" borderId="0" xfId="0" applyFont="1"/>
    <xf numFmtId="0" fontId="28" fillId="0" borderId="0" xfId="0" applyFont="1"/>
    <xf numFmtId="167" fontId="27" fillId="0" borderId="0" xfId="1" applyNumberFormat="1" applyFont="1"/>
    <xf numFmtId="167" fontId="26" fillId="0" borderId="0" xfId="1" applyNumberFormat="1" applyFont="1"/>
    <xf numFmtId="164" fontId="26" fillId="0" borderId="0" xfId="1" applyNumberFormat="1" applyFont="1"/>
    <xf numFmtId="164" fontId="26" fillId="0" borderId="0" xfId="1" applyNumberFormat="1" applyFont="1" applyFill="1"/>
    <xf numFmtId="3" fontId="26" fillId="0" borderId="0" xfId="0" applyNumberFormat="1" applyFont="1" applyFill="1" applyBorder="1" applyAlignment="1" applyProtection="1">
      <alignment horizontal="right"/>
      <protection hidden="1"/>
    </xf>
    <xf numFmtId="10" fontId="26" fillId="0" borderId="0" xfId="1" applyNumberFormat="1" applyFont="1" applyFill="1"/>
    <xf numFmtId="165" fontId="26" fillId="0" borderId="0" xfId="0" applyNumberFormat="1" applyFont="1" applyFill="1"/>
    <xf numFmtId="3" fontId="26" fillId="0" borderId="0" xfId="1" applyNumberFormat="1" applyFont="1" applyFill="1"/>
    <xf numFmtId="3" fontId="25" fillId="0" borderId="1" xfId="1" applyNumberFormat="1" applyFont="1" applyFill="1" applyBorder="1" applyAlignment="1">
      <alignment horizontal="right"/>
    </xf>
    <xf numFmtId="164" fontId="25" fillId="0" borderId="0" xfId="1" applyNumberFormat="1" applyFont="1" applyFill="1" applyBorder="1"/>
    <xf numFmtId="0" fontId="29" fillId="0" borderId="0" xfId="0" applyFont="1" applyFill="1"/>
    <xf numFmtId="3" fontId="25" fillId="0" borderId="0" xfId="0" applyNumberFormat="1" applyFont="1" applyFill="1" applyBorder="1" applyAlignment="1" applyProtection="1">
      <alignment horizontal="right"/>
      <protection hidden="1"/>
    </xf>
    <xf numFmtId="10" fontId="25" fillId="0" borderId="0" xfId="1" applyNumberFormat="1" applyFont="1" applyFill="1"/>
    <xf numFmtId="3" fontId="25" fillId="0" borderId="0" xfId="1" applyNumberFormat="1" applyFont="1" applyFill="1"/>
    <xf numFmtId="10" fontId="13" fillId="0" borderId="0" xfId="1" applyNumberFormat="1" applyFont="1" applyFill="1"/>
    <xf numFmtId="3" fontId="13" fillId="0" borderId="0" xfId="0" applyNumberFormat="1" applyFont="1" applyFill="1" applyBorder="1" applyProtection="1">
      <protection locked="0"/>
    </xf>
    <xf numFmtId="165" fontId="13" fillId="0" borderId="0" xfId="1" applyNumberFormat="1" applyFont="1" applyFill="1"/>
    <xf numFmtId="164" fontId="13" fillId="0" borderId="0" xfId="1" applyNumberFormat="1" applyFont="1" applyFill="1"/>
    <xf numFmtId="165" fontId="13" fillId="0" borderId="0" xfId="0" applyNumberFormat="1" applyFont="1" applyFill="1"/>
    <xf numFmtId="0" fontId="13" fillId="0" borderId="0" xfId="0" applyFont="1" applyFill="1"/>
    <xf numFmtId="3" fontId="13" fillId="0" borderId="0" xfId="0" applyNumberFormat="1" applyFont="1" applyFill="1" applyBorder="1" applyAlignment="1" applyProtection="1">
      <alignment horizontal="right"/>
      <protection hidden="1"/>
    </xf>
    <xf numFmtId="3" fontId="13" fillId="0" borderId="0" xfId="1" applyNumberFormat="1" applyFont="1" applyFill="1"/>
    <xf numFmtId="3" fontId="13" fillId="0" borderId="0" xfId="0" applyNumberFormat="1" applyFont="1" applyFill="1" applyBorder="1" applyAlignment="1" applyProtection="1">
      <alignment horizontal="right"/>
    </xf>
    <xf numFmtId="165" fontId="13" fillId="0" borderId="2" xfId="1" applyNumberFormat="1" applyFont="1" applyFill="1" applyBorder="1"/>
    <xf numFmtId="0" fontId="30" fillId="0" borderId="0" xfId="0" applyFont="1"/>
    <xf numFmtId="0" fontId="31" fillId="0" borderId="0" xfId="0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</cellXfs>
  <cellStyles count="4">
    <cellStyle name="Comma" xfId="1" builtinId="3"/>
    <cellStyle name="Normal" xfId="0" builtinId="0"/>
    <cellStyle name="Normal 2" xfId="2"/>
    <cellStyle name="Style 5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opLeftCell="A37" workbookViewId="0">
      <selection activeCell="D23" sqref="D23"/>
    </sheetView>
  </sheetViews>
  <sheetFormatPr defaultRowHeight="15"/>
  <cols>
    <col min="1" max="1" width="10.85546875" style="31" customWidth="1"/>
    <col min="2" max="2" width="11.42578125" style="31" customWidth="1"/>
    <col min="3" max="3" width="11.42578125" customWidth="1"/>
    <col min="4" max="6" width="11.28515625" style="31" customWidth="1"/>
    <col min="7" max="7" width="11.5703125" style="31" customWidth="1"/>
    <col min="8" max="8" width="10.85546875" style="31" customWidth="1"/>
    <col min="9" max="9" width="15.140625" customWidth="1"/>
    <col min="10" max="10" width="16.42578125" customWidth="1"/>
    <col min="11" max="11" width="10.140625" customWidth="1"/>
  </cols>
  <sheetData>
    <row r="1" spans="1:11">
      <c r="A1" s="1" t="s">
        <v>60</v>
      </c>
      <c r="B1" s="1"/>
      <c r="C1" s="1"/>
      <c r="D1" s="1"/>
      <c r="E1" s="1" t="s">
        <v>0</v>
      </c>
      <c r="F1" s="27"/>
      <c r="G1" s="27"/>
      <c r="H1" s="27"/>
    </row>
    <row r="2" spans="1:11">
      <c r="A2" s="2" t="s">
        <v>1</v>
      </c>
      <c r="B2" s="1"/>
      <c r="C2" s="1"/>
      <c r="D2" s="3"/>
      <c r="E2" s="4"/>
      <c r="F2" s="27"/>
      <c r="G2" s="27"/>
      <c r="H2" s="27"/>
    </row>
    <row r="3" spans="1:11">
      <c r="A3" s="2"/>
      <c r="B3" s="1"/>
      <c r="C3" s="1"/>
      <c r="D3" s="5"/>
      <c r="E3" s="5"/>
      <c r="F3" s="27"/>
      <c r="G3" s="27"/>
      <c r="H3" s="27"/>
    </row>
    <row r="4" spans="1:11">
      <c r="A4" s="6" t="s">
        <v>70</v>
      </c>
      <c r="B4" s="7"/>
      <c r="C4" s="24"/>
      <c r="D4" s="36"/>
      <c r="E4" s="36"/>
      <c r="F4" s="37"/>
      <c r="G4" s="37"/>
      <c r="H4" s="27"/>
    </row>
    <row r="5" spans="1:11" s="31" customFormat="1">
      <c r="A5" s="28"/>
      <c r="B5" s="28"/>
      <c r="C5" s="8" t="s">
        <v>2</v>
      </c>
      <c r="D5" s="8" t="s">
        <v>3</v>
      </c>
      <c r="E5" s="8"/>
      <c r="F5" s="29"/>
      <c r="G5" s="29"/>
      <c r="H5" s="30"/>
    </row>
    <row r="6" spans="1:11" s="31" customFormat="1">
      <c r="A6" s="28"/>
      <c r="B6" s="28"/>
      <c r="C6" s="9" t="s">
        <v>61</v>
      </c>
      <c r="D6" s="10" t="s">
        <v>62</v>
      </c>
      <c r="E6" s="8"/>
      <c r="F6" s="10">
        <v>2010</v>
      </c>
      <c r="G6" s="10" t="s">
        <v>4</v>
      </c>
      <c r="H6" s="9" t="s">
        <v>67</v>
      </c>
      <c r="I6" s="42" t="s">
        <v>73</v>
      </c>
      <c r="J6" s="42" t="s">
        <v>68</v>
      </c>
      <c r="K6" s="42" t="s">
        <v>63</v>
      </c>
    </row>
    <row r="7" spans="1:11" s="31" customFormat="1">
      <c r="A7" s="11"/>
      <c r="B7" s="11"/>
      <c r="C7" s="10" t="s">
        <v>5</v>
      </c>
      <c r="D7" s="10" t="s">
        <v>6</v>
      </c>
      <c r="E7" s="8" t="s">
        <v>7</v>
      </c>
      <c r="F7" s="10" t="s">
        <v>4</v>
      </c>
      <c r="G7" s="10" t="s">
        <v>8</v>
      </c>
      <c r="H7" s="9" t="s">
        <v>64</v>
      </c>
      <c r="I7" s="42" t="s">
        <v>64</v>
      </c>
      <c r="J7" s="42" t="s">
        <v>69</v>
      </c>
      <c r="K7" s="42" t="s">
        <v>65</v>
      </c>
    </row>
    <row r="8" spans="1:11" s="31" customFormat="1">
      <c r="A8" s="28"/>
      <c r="B8" s="10">
        <v>2009</v>
      </c>
      <c r="C8" s="10" t="s">
        <v>9</v>
      </c>
      <c r="D8" s="10" t="s">
        <v>9</v>
      </c>
      <c r="E8" s="8" t="s">
        <v>10</v>
      </c>
      <c r="F8" s="10" t="s">
        <v>8</v>
      </c>
      <c r="G8" s="10" t="s">
        <v>11</v>
      </c>
      <c r="H8" s="9" t="s">
        <v>8</v>
      </c>
      <c r="I8" s="42" t="s">
        <v>8</v>
      </c>
      <c r="J8" s="42" t="s">
        <v>64</v>
      </c>
      <c r="K8" s="42" t="s">
        <v>8</v>
      </c>
    </row>
    <row r="9" spans="1:11" s="31" customFormat="1">
      <c r="A9" s="11" t="s">
        <v>12</v>
      </c>
      <c r="B9" s="10" t="s">
        <v>8</v>
      </c>
      <c r="C9" s="9" t="s">
        <v>13</v>
      </c>
      <c r="D9" s="9" t="s">
        <v>13</v>
      </c>
      <c r="E9" s="12" t="s">
        <v>14</v>
      </c>
      <c r="F9" s="9" t="s">
        <v>15</v>
      </c>
      <c r="G9" s="9" t="s">
        <v>16</v>
      </c>
      <c r="H9" s="9" t="s">
        <v>66</v>
      </c>
      <c r="I9" s="42" t="s">
        <v>72</v>
      </c>
      <c r="J9" s="42" t="s">
        <v>8</v>
      </c>
      <c r="K9" s="42" t="s">
        <v>71</v>
      </c>
    </row>
    <row r="10" spans="1:11">
      <c r="A10" s="11" t="s">
        <v>17</v>
      </c>
      <c r="B10" s="13"/>
      <c r="C10" s="25"/>
      <c r="D10" s="13"/>
      <c r="E10" s="13"/>
      <c r="F10" s="38"/>
      <c r="G10" s="38"/>
      <c r="H10" s="30"/>
    </row>
    <row r="11" spans="1:11">
      <c r="A11" s="32" t="s">
        <v>18</v>
      </c>
      <c r="B11" s="14">
        <v>7253</v>
      </c>
      <c r="C11" s="34">
        <v>7164</v>
      </c>
      <c r="D11" s="34">
        <v>7067</v>
      </c>
      <c r="E11" s="34">
        <f>MAX(C11,D11)</f>
        <v>7164</v>
      </c>
      <c r="F11" s="15">
        <f>IF(E11&lt;=B11, E11, B11)</f>
        <v>7164</v>
      </c>
      <c r="G11" s="40">
        <f>F11/B11</f>
        <v>0.98772921549703574</v>
      </c>
      <c r="H11" s="47" t="str">
        <f>IF(G11&gt;=95%,"Yes","No")</f>
        <v>Yes</v>
      </c>
      <c r="I11" s="41">
        <v>100</v>
      </c>
      <c r="J11" s="41">
        <v>100</v>
      </c>
      <c r="K11" s="41">
        <f t="shared" ref="K11:K33" si="0">SUM(F11+I11)</f>
        <v>7264</v>
      </c>
    </row>
    <row r="12" spans="1:11">
      <c r="A12" s="32" t="s">
        <v>19</v>
      </c>
      <c r="B12" s="14">
        <v>31068</v>
      </c>
      <c r="C12" s="34">
        <v>30669</v>
      </c>
      <c r="D12" s="34">
        <v>31194</v>
      </c>
      <c r="E12" s="34">
        <f>MAX(C12,D12)</f>
        <v>31194</v>
      </c>
      <c r="F12" s="15">
        <f>IF(E12&lt;=B12, E12, B12)</f>
        <v>31068</v>
      </c>
      <c r="G12" s="40">
        <f>F12/B12</f>
        <v>1</v>
      </c>
      <c r="H12" s="47" t="str">
        <f t="shared" ref="H12:H57" si="1">IF(G12&gt;=95%,"Yes","No")</f>
        <v>Yes</v>
      </c>
      <c r="I12" s="41">
        <v>1000</v>
      </c>
      <c r="J12" s="41">
        <v>1000</v>
      </c>
      <c r="K12" s="41">
        <f t="shared" si="0"/>
        <v>32068</v>
      </c>
    </row>
    <row r="13" spans="1:11">
      <c r="A13" s="32" t="s">
        <v>20</v>
      </c>
      <c r="B13" s="14">
        <v>3639</v>
      </c>
      <c r="C13" s="34">
        <v>3572</v>
      </c>
      <c r="D13" s="34">
        <v>3311</v>
      </c>
      <c r="E13" s="34">
        <f>MAX(C13,D13)</f>
        <v>3572</v>
      </c>
      <c r="F13" s="15">
        <f>IF(E13&lt;=B13, E13, B13)</f>
        <v>3572</v>
      </c>
      <c r="G13" s="40">
        <f>F13/B13</f>
        <v>0.98158834844737564</v>
      </c>
      <c r="H13" s="47" t="str">
        <f t="shared" si="1"/>
        <v>Yes</v>
      </c>
      <c r="I13" s="41">
        <v>428</v>
      </c>
      <c r="J13" s="41">
        <v>428</v>
      </c>
      <c r="K13" s="41">
        <f t="shared" si="0"/>
        <v>4000</v>
      </c>
    </row>
    <row r="14" spans="1:11" s="16" customFormat="1">
      <c r="A14" s="33"/>
      <c r="B14" s="14"/>
      <c r="C14" s="34"/>
      <c r="D14" s="34"/>
      <c r="E14" s="34"/>
      <c r="F14" s="39"/>
      <c r="G14" s="40"/>
      <c r="H14" s="47"/>
      <c r="I14" s="43"/>
      <c r="J14" s="43"/>
      <c r="K14" s="41"/>
    </row>
    <row r="15" spans="1:11" s="16" customFormat="1">
      <c r="A15" s="17" t="s">
        <v>21</v>
      </c>
      <c r="B15" s="14"/>
      <c r="C15" s="34"/>
      <c r="D15" s="34"/>
      <c r="E15" s="34"/>
      <c r="F15" s="15"/>
      <c r="G15" s="40"/>
      <c r="H15" s="47"/>
      <c r="I15" s="43"/>
      <c r="J15" s="43"/>
      <c r="K15" s="41"/>
    </row>
    <row r="16" spans="1:11">
      <c r="A16" s="18" t="s">
        <v>22</v>
      </c>
      <c r="B16" s="14">
        <v>14583</v>
      </c>
      <c r="C16" s="34">
        <v>14566</v>
      </c>
      <c r="D16" s="34">
        <v>14614</v>
      </c>
      <c r="E16" s="34">
        <f>MAX(C16,D16)</f>
        <v>14614</v>
      </c>
      <c r="F16" s="15">
        <f>IF(E16&lt;=B16, E16, B16)</f>
        <v>14583</v>
      </c>
      <c r="G16" s="40">
        <f>F16/B16</f>
        <v>1</v>
      </c>
      <c r="H16" s="47" t="str">
        <f t="shared" si="1"/>
        <v>Yes</v>
      </c>
      <c r="I16" s="44">
        <v>18091</v>
      </c>
      <c r="J16" s="44">
        <v>18091</v>
      </c>
      <c r="K16" s="41">
        <f t="shared" si="0"/>
        <v>32674</v>
      </c>
    </row>
    <row r="17" spans="1:11">
      <c r="A17" s="33" t="s">
        <v>23</v>
      </c>
      <c r="B17" s="14">
        <v>6647</v>
      </c>
      <c r="C17" s="34">
        <v>6447</v>
      </c>
      <c r="D17" s="34">
        <v>6458</v>
      </c>
      <c r="E17" s="34">
        <f>MAX(C17,D17)</f>
        <v>6458</v>
      </c>
      <c r="F17" s="15">
        <f>IF(E17&lt;=B17, E17, B17)</f>
        <v>6458</v>
      </c>
      <c r="G17" s="40">
        <f>F17/B17</f>
        <v>0.97156612005415977</v>
      </c>
      <c r="H17" s="47" t="str">
        <f t="shared" si="1"/>
        <v>Yes</v>
      </c>
      <c r="I17" s="44">
        <v>189</v>
      </c>
      <c r="J17" s="44">
        <v>189</v>
      </c>
      <c r="K17" s="41">
        <f t="shared" si="0"/>
        <v>6647</v>
      </c>
    </row>
    <row r="18" spans="1:11" s="16" customFormat="1">
      <c r="A18" s="33"/>
      <c r="B18" s="14"/>
      <c r="C18" s="26"/>
      <c r="D18" s="34"/>
      <c r="E18" s="34"/>
      <c r="F18" s="39"/>
      <c r="G18" s="40"/>
      <c r="H18" s="47"/>
      <c r="I18" s="43"/>
      <c r="J18" s="43"/>
      <c r="K18" s="41"/>
    </row>
    <row r="19" spans="1:11" s="16" customFormat="1">
      <c r="A19" s="17" t="s">
        <v>24</v>
      </c>
      <c r="B19" s="14"/>
      <c r="C19" s="26"/>
      <c r="D19" s="34"/>
      <c r="E19" s="34"/>
      <c r="F19" s="15"/>
      <c r="G19" s="40"/>
      <c r="H19" s="47"/>
      <c r="I19" s="43"/>
      <c r="J19" s="43"/>
      <c r="K19" s="41"/>
    </row>
    <row r="20" spans="1:11">
      <c r="A20" s="33" t="s">
        <v>25</v>
      </c>
      <c r="B20" s="14">
        <v>15712</v>
      </c>
      <c r="C20" s="34">
        <v>15735</v>
      </c>
      <c r="D20" s="34">
        <v>15885</v>
      </c>
      <c r="E20" s="34">
        <f>MAX(C20,D20)</f>
        <v>15885</v>
      </c>
      <c r="F20" s="15">
        <f>IF(E20&lt;=B20, E20, B20)</f>
        <v>15712</v>
      </c>
      <c r="G20" s="40">
        <f>F20/B20</f>
        <v>1</v>
      </c>
      <c r="H20" s="47" t="str">
        <f t="shared" si="1"/>
        <v>Yes</v>
      </c>
      <c r="I20" s="41">
        <v>6616</v>
      </c>
      <c r="J20" s="41">
        <v>2395</v>
      </c>
      <c r="K20" s="41">
        <f t="shared" si="0"/>
        <v>22328</v>
      </c>
    </row>
    <row r="21" spans="1:11">
      <c r="A21" s="33" t="s">
        <v>26</v>
      </c>
      <c r="B21" s="14">
        <v>7014</v>
      </c>
      <c r="C21" s="34">
        <v>7006</v>
      </c>
      <c r="D21" s="34">
        <v>7068</v>
      </c>
      <c r="E21" s="34">
        <f>MAX(C21,D21)</f>
        <v>7068</v>
      </c>
      <c r="F21" s="15">
        <f>IF(E21&lt;=B21, E21, B21)</f>
        <v>7014</v>
      </c>
      <c r="G21" s="40">
        <f>F21/B21</f>
        <v>1</v>
      </c>
      <c r="H21" s="47" t="str">
        <f t="shared" si="1"/>
        <v>Yes</v>
      </c>
      <c r="I21" s="41">
        <v>2000</v>
      </c>
      <c r="J21" s="41">
        <v>400</v>
      </c>
      <c r="K21" s="41">
        <f t="shared" si="0"/>
        <v>9014</v>
      </c>
    </row>
    <row r="22" spans="1:11">
      <c r="A22" s="32" t="s">
        <v>27</v>
      </c>
      <c r="B22" s="14">
        <v>1160</v>
      </c>
      <c r="C22" s="34">
        <v>1137</v>
      </c>
      <c r="D22" s="34">
        <v>1142</v>
      </c>
      <c r="E22" s="34">
        <f>MAX(C22,D22)</f>
        <v>1142</v>
      </c>
      <c r="F22" s="15">
        <f>IF(E22&lt;=B22, E22, B22)</f>
        <v>1142</v>
      </c>
      <c r="G22" s="40">
        <f>F22/B22</f>
        <v>0.98448275862068968</v>
      </c>
      <c r="H22" s="47" t="str">
        <f t="shared" si="1"/>
        <v>Yes</v>
      </c>
      <c r="I22" s="41">
        <v>0</v>
      </c>
      <c r="J22" s="41">
        <v>0</v>
      </c>
      <c r="K22" s="41">
        <f t="shared" si="0"/>
        <v>1142</v>
      </c>
    </row>
    <row r="23" spans="1:11">
      <c r="A23" s="19" t="s">
        <v>28</v>
      </c>
      <c r="B23" s="14">
        <v>3705</v>
      </c>
      <c r="C23" s="34">
        <v>3705</v>
      </c>
      <c r="D23" s="34">
        <v>3737</v>
      </c>
      <c r="E23" s="34">
        <f>MAX(C23,D23)</f>
        <v>3737</v>
      </c>
      <c r="F23" s="15">
        <f>IF(E23&lt;=B23, E23, B23)</f>
        <v>3705</v>
      </c>
      <c r="G23" s="40">
        <f>F23/B23</f>
        <v>1</v>
      </c>
      <c r="H23" s="47" t="str">
        <f t="shared" si="1"/>
        <v>Yes</v>
      </c>
      <c r="I23" s="41">
        <v>1500</v>
      </c>
      <c r="J23" s="41">
        <v>450</v>
      </c>
      <c r="K23" s="41">
        <f t="shared" si="0"/>
        <v>5205</v>
      </c>
    </row>
    <row r="24" spans="1:11">
      <c r="A24" s="33" t="s">
        <v>29</v>
      </c>
      <c r="B24" s="14">
        <v>13366</v>
      </c>
      <c r="C24" s="34">
        <v>13198</v>
      </c>
      <c r="D24" s="34">
        <v>13213</v>
      </c>
      <c r="E24" s="34">
        <f>MAX(C24,D24)</f>
        <v>13213</v>
      </c>
      <c r="F24" s="15">
        <f>IF(E24&lt;=B24, E24, B24)</f>
        <v>13213</v>
      </c>
      <c r="G24" s="40">
        <f>F24/B24</f>
        <v>0.9885530450396528</v>
      </c>
      <c r="H24" s="47" t="str">
        <f t="shared" si="1"/>
        <v>Yes</v>
      </c>
      <c r="I24" s="41">
        <v>0</v>
      </c>
      <c r="J24" s="41">
        <v>0</v>
      </c>
      <c r="K24" s="41">
        <f t="shared" si="0"/>
        <v>13213</v>
      </c>
    </row>
    <row r="25" spans="1:11" s="16" customFormat="1">
      <c r="A25" s="33"/>
      <c r="B25" s="14"/>
      <c r="C25" s="34"/>
      <c r="D25" s="34"/>
      <c r="E25" s="34"/>
      <c r="F25" s="39"/>
      <c r="G25" s="40"/>
      <c r="H25" s="47"/>
      <c r="I25" s="43"/>
      <c r="J25" s="43"/>
      <c r="K25" s="41"/>
    </row>
    <row r="26" spans="1:11" s="16" customFormat="1">
      <c r="A26" s="17" t="s">
        <v>30</v>
      </c>
      <c r="B26" s="14"/>
      <c r="C26" s="34"/>
      <c r="D26" s="34"/>
      <c r="E26" s="34"/>
      <c r="F26" s="15"/>
      <c r="G26" s="40"/>
      <c r="H26" s="47"/>
      <c r="I26" s="43"/>
      <c r="J26" s="43"/>
      <c r="K26" s="41"/>
    </row>
    <row r="27" spans="1:11">
      <c r="A27" s="33" t="s">
        <v>31</v>
      </c>
      <c r="B27" s="14">
        <v>13676</v>
      </c>
      <c r="C27" s="34">
        <v>13525</v>
      </c>
      <c r="D27" s="34">
        <v>13355</v>
      </c>
      <c r="E27" s="34">
        <f>MAX(C27,D27)</f>
        <v>13525</v>
      </c>
      <c r="F27" s="15">
        <f t="shared" ref="F27:F33" si="2">IF(E27&lt;=B27, E27, B27)</f>
        <v>13525</v>
      </c>
      <c r="G27" s="40">
        <f t="shared" ref="G27:G33" si="3">F27/B27</f>
        <v>0.98895875987130744</v>
      </c>
      <c r="H27" s="47" t="str">
        <f t="shared" si="1"/>
        <v>Yes</v>
      </c>
      <c r="I27" s="44">
        <v>3000</v>
      </c>
      <c r="J27" s="44">
        <v>3000</v>
      </c>
      <c r="K27" s="41">
        <f t="shared" si="0"/>
        <v>16525</v>
      </c>
    </row>
    <row r="28" spans="1:11">
      <c r="A28" s="19" t="s">
        <v>32</v>
      </c>
      <c r="B28" s="14">
        <v>4273</v>
      </c>
      <c r="C28" s="34">
        <v>4303</v>
      </c>
      <c r="D28" s="34">
        <v>4560</v>
      </c>
      <c r="E28" s="34">
        <f t="shared" ref="E28:E33" si="4">MAX(C28,D28)</f>
        <v>4560</v>
      </c>
      <c r="F28" s="15">
        <f t="shared" si="2"/>
        <v>4273</v>
      </c>
      <c r="G28" s="40">
        <f t="shared" si="3"/>
        <v>1</v>
      </c>
      <c r="H28" s="47" t="str">
        <f t="shared" si="1"/>
        <v>Yes</v>
      </c>
      <c r="I28" s="44">
        <v>0</v>
      </c>
      <c r="J28" s="44">
        <v>0</v>
      </c>
      <c r="K28" s="41">
        <f t="shared" si="0"/>
        <v>4273</v>
      </c>
    </row>
    <row r="29" spans="1:11">
      <c r="A29" s="33" t="s">
        <v>33</v>
      </c>
      <c r="B29" s="14">
        <v>77586</v>
      </c>
      <c r="C29" s="34">
        <v>77620</v>
      </c>
      <c r="D29" s="34">
        <v>76445</v>
      </c>
      <c r="E29" s="34">
        <f t="shared" si="4"/>
        <v>77620</v>
      </c>
      <c r="F29" s="15">
        <f t="shared" si="2"/>
        <v>77586</v>
      </c>
      <c r="G29" s="40">
        <f t="shared" si="3"/>
        <v>1</v>
      </c>
      <c r="H29" s="47" t="str">
        <f t="shared" si="1"/>
        <v>Yes</v>
      </c>
      <c r="I29" s="44">
        <v>4500</v>
      </c>
      <c r="J29" s="44">
        <v>4500</v>
      </c>
      <c r="K29" s="41">
        <f t="shared" si="0"/>
        <v>82086</v>
      </c>
    </row>
    <row r="30" spans="1:11">
      <c r="A30" s="33" t="s">
        <v>34</v>
      </c>
      <c r="B30" s="14">
        <v>14071</v>
      </c>
      <c r="C30" s="34">
        <v>13946</v>
      </c>
      <c r="D30" s="34">
        <v>14070</v>
      </c>
      <c r="E30" s="34">
        <f t="shared" si="4"/>
        <v>14070</v>
      </c>
      <c r="F30" s="15">
        <f t="shared" si="2"/>
        <v>14070</v>
      </c>
      <c r="G30" s="40">
        <f t="shared" si="3"/>
        <v>0.99992893184564002</v>
      </c>
      <c r="H30" s="47" t="str">
        <f t="shared" si="1"/>
        <v>Yes</v>
      </c>
      <c r="I30" s="44">
        <v>1000</v>
      </c>
      <c r="J30" s="44">
        <v>1000</v>
      </c>
      <c r="K30" s="41">
        <f t="shared" si="0"/>
        <v>15070</v>
      </c>
    </row>
    <row r="31" spans="1:11">
      <c r="A31" s="33" t="s">
        <v>35</v>
      </c>
      <c r="B31" s="14">
        <v>15589</v>
      </c>
      <c r="C31" s="34">
        <v>15513</v>
      </c>
      <c r="D31" s="34">
        <v>15885</v>
      </c>
      <c r="E31" s="34">
        <f t="shared" si="4"/>
        <v>15885</v>
      </c>
      <c r="F31" s="15">
        <f t="shared" si="2"/>
        <v>15589</v>
      </c>
      <c r="G31" s="40">
        <f t="shared" si="3"/>
        <v>1</v>
      </c>
      <c r="H31" s="47" t="str">
        <f t="shared" si="1"/>
        <v>Yes</v>
      </c>
      <c r="I31" s="44">
        <v>3811</v>
      </c>
      <c r="J31" s="44">
        <v>3811</v>
      </c>
      <c r="K31" s="41">
        <f t="shared" si="0"/>
        <v>19400</v>
      </c>
    </row>
    <row r="32" spans="1:11">
      <c r="A32" s="33" t="s">
        <v>36</v>
      </c>
      <c r="B32" s="14">
        <v>98</v>
      </c>
      <c r="C32" s="34">
        <v>99</v>
      </c>
      <c r="D32" s="34">
        <v>98</v>
      </c>
      <c r="E32" s="34">
        <f t="shared" si="4"/>
        <v>99</v>
      </c>
      <c r="F32" s="15">
        <f t="shared" si="2"/>
        <v>98</v>
      </c>
      <c r="G32" s="40">
        <f t="shared" si="3"/>
        <v>1</v>
      </c>
      <c r="H32" s="47" t="str">
        <f t="shared" si="1"/>
        <v>Yes</v>
      </c>
      <c r="I32" s="41">
        <v>0</v>
      </c>
      <c r="J32" s="41">
        <v>0</v>
      </c>
      <c r="K32" s="41">
        <f t="shared" si="0"/>
        <v>98</v>
      </c>
    </row>
    <row r="33" spans="1:11">
      <c r="A33" s="18" t="s">
        <v>37</v>
      </c>
      <c r="B33" s="14">
        <v>5070</v>
      </c>
      <c r="C33" s="34">
        <v>5073</v>
      </c>
      <c r="D33" s="34">
        <v>5123</v>
      </c>
      <c r="E33" s="34">
        <f t="shared" si="4"/>
        <v>5123</v>
      </c>
      <c r="F33" s="15">
        <f t="shared" si="2"/>
        <v>5070</v>
      </c>
      <c r="G33" s="40">
        <f t="shared" si="3"/>
        <v>1</v>
      </c>
      <c r="H33" s="47" t="str">
        <f t="shared" si="1"/>
        <v>Yes</v>
      </c>
      <c r="I33" s="41">
        <v>5200</v>
      </c>
      <c r="J33" s="41">
        <v>5200</v>
      </c>
      <c r="K33" s="41">
        <f t="shared" si="0"/>
        <v>10270</v>
      </c>
    </row>
    <row r="34" spans="1:11" s="16" customFormat="1">
      <c r="A34" s="33"/>
      <c r="B34" s="14"/>
      <c r="C34" s="34"/>
      <c r="D34" s="34"/>
      <c r="E34" s="34"/>
      <c r="F34" s="15"/>
      <c r="G34" s="40"/>
      <c r="H34" s="47"/>
      <c r="I34" s="43"/>
      <c r="J34" s="43"/>
      <c r="K34" s="41"/>
    </row>
    <row r="35" spans="1:11" s="16" customFormat="1">
      <c r="A35" s="17" t="s">
        <v>38</v>
      </c>
      <c r="B35" s="14"/>
      <c r="C35" s="34"/>
      <c r="D35" s="34"/>
      <c r="E35" s="34"/>
      <c r="F35" s="15"/>
      <c r="G35" s="40"/>
      <c r="H35" s="47"/>
      <c r="I35" s="43"/>
      <c r="J35" s="43"/>
      <c r="K35" s="41"/>
    </row>
    <row r="36" spans="1:11">
      <c r="A36" s="32" t="s">
        <v>39</v>
      </c>
      <c r="B36" s="14">
        <v>64689</v>
      </c>
      <c r="C36" s="35">
        <v>62900</v>
      </c>
      <c r="D36" s="34">
        <v>65046</v>
      </c>
      <c r="E36" s="34">
        <f>MAX(C36,D36)</f>
        <v>65046</v>
      </c>
      <c r="F36" s="15">
        <f>IF(E36&lt;=B36, E36, B36)</f>
        <v>64689</v>
      </c>
      <c r="G36" s="40">
        <f>F36/B36</f>
        <v>1</v>
      </c>
      <c r="H36" s="47" t="str">
        <f t="shared" si="1"/>
        <v>Yes</v>
      </c>
      <c r="I36" s="41">
        <v>10000</v>
      </c>
      <c r="J36" s="41">
        <v>10000</v>
      </c>
      <c r="K36" s="41">
        <f>SUM(F36+I36)</f>
        <v>74689</v>
      </c>
    </row>
    <row r="37" spans="1:11" s="20" customFormat="1">
      <c r="A37" s="32" t="s">
        <v>40</v>
      </c>
      <c r="B37" s="14">
        <v>16371</v>
      </c>
      <c r="C37" s="34">
        <v>15589</v>
      </c>
      <c r="D37" s="34">
        <v>15608</v>
      </c>
      <c r="E37" s="34">
        <f>MAX(C37,D37)</f>
        <v>15608</v>
      </c>
      <c r="F37" s="15">
        <f>IF(E37&lt;=B37, E37, B37)</f>
        <v>15608</v>
      </c>
      <c r="G37" s="40">
        <f>F37/B37</f>
        <v>0.9533931952843443</v>
      </c>
      <c r="H37" s="47" t="str">
        <f t="shared" si="1"/>
        <v>Yes</v>
      </c>
      <c r="I37" s="45">
        <v>5500</v>
      </c>
      <c r="J37" s="45">
        <v>0</v>
      </c>
      <c r="K37" s="41">
        <f t="shared" ref="K37:K57" si="5">SUM(F37+I37)</f>
        <v>21108</v>
      </c>
    </row>
    <row r="38" spans="1:11">
      <c r="A38" s="33" t="s">
        <v>41</v>
      </c>
      <c r="B38" s="14">
        <v>15984</v>
      </c>
      <c r="C38" s="34">
        <v>15552</v>
      </c>
      <c r="D38" s="34">
        <v>15974</v>
      </c>
      <c r="E38" s="34">
        <f>MAX(C38,D38)</f>
        <v>15974</v>
      </c>
      <c r="F38" s="15">
        <f>IF(E38&lt;=B38, E38, B38)</f>
        <v>15974</v>
      </c>
      <c r="G38" s="40">
        <f>F38/B38</f>
        <v>0.99937437437437437</v>
      </c>
      <c r="H38" s="47" t="str">
        <f t="shared" si="1"/>
        <v>Yes</v>
      </c>
      <c r="I38" s="41">
        <v>15984</v>
      </c>
      <c r="J38" s="41">
        <v>15984</v>
      </c>
      <c r="K38" s="41">
        <f t="shared" si="5"/>
        <v>31958</v>
      </c>
    </row>
    <row r="39" spans="1:11" s="16" customFormat="1">
      <c r="A39" s="33"/>
      <c r="B39" s="14"/>
      <c r="C39" s="34"/>
      <c r="D39" s="34"/>
      <c r="E39" s="34"/>
      <c r="F39" s="39"/>
      <c r="G39" s="40"/>
      <c r="H39" s="47"/>
      <c r="I39" s="43"/>
      <c r="J39" s="43"/>
      <c r="K39" s="41"/>
    </row>
    <row r="40" spans="1:11" s="16" customFormat="1">
      <c r="A40" s="17" t="s">
        <v>42</v>
      </c>
      <c r="B40" s="14"/>
      <c r="C40" s="34"/>
      <c r="D40" s="34"/>
      <c r="E40" s="34"/>
      <c r="F40" s="15"/>
      <c r="G40" s="40"/>
      <c r="H40" s="47"/>
      <c r="I40" s="43"/>
      <c r="J40" s="43"/>
      <c r="K40" s="41"/>
    </row>
    <row r="41" spans="1:11">
      <c r="A41" s="33" t="s">
        <v>43</v>
      </c>
      <c r="B41" s="14">
        <v>17277</v>
      </c>
      <c r="C41" s="34">
        <v>17287</v>
      </c>
      <c r="D41" s="34">
        <v>17333</v>
      </c>
      <c r="E41" s="34">
        <f t="shared" ref="E41:E49" si="6">MAX(C41,D41)</f>
        <v>17333</v>
      </c>
      <c r="F41" s="15">
        <f t="shared" ref="F41:F49" si="7">IF(E41&lt;=B41, E41, B41)</f>
        <v>17277</v>
      </c>
      <c r="G41" s="40">
        <f t="shared" ref="G41:G49" si="8">F41/B41</f>
        <v>1</v>
      </c>
      <c r="H41" s="47" t="str">
        <f t="shared" si="1"/>
        <v>Yes</v>
      </c>
      <c r="I41" s="44">
        <v>350</v>
      </c>
      <c r="J41" s="44">
        <v>350</v>
      </c>
      <c r="K41" s="41">
        <f t="shared" si="5"/>
        <v>17627</v>
      </c>
    </row>
    <row r="42" spans="1:11">
      <c r="A42" s="33" t="s">
        <v>44</v>
      </c>
      <c r="B42" s="14">
        <v>3255</v>
      </c>
      <c r="C42" s="34">
        <v>3238</v>
      </c>
      <c r="D42" s="34">
        <v>3229</v>
      </c>
      <c r="E42" s="34">
        <f t="shared" si="6"/>
        <v>3238</v>
      </c>
      <c r="F42" s="15">
        <f t="shared" si="7"/>
        <v>3238</v>
      </c>
      <c r="G42" s="40">
        <f t="shared" si="8"/>
        <v>0.99477726574500769</v>
      </c>
      <c r="H42" s="47" t="str">
        <f t="shared" si="1"/>
        <v>Yes</v>
      </c>
      <c r="I42" s="44">
        <v>200</v>
      </c>
      <c r="J42" s="44">
        <v>0</v>
      </c>
      <c r="K42" s="41">
        <f t="shared" si="5"/>
        <v>3438</v>
      </c>
    </row>
    <row r="43" spans="1:11">
      <c r="A43" s="32" t="s">
        <v>45</v>
      </c>
      <c r="B43" s="14">
        <v>4822</v>
      </c>
      <c r="C43" s="34">
        <v>4704</v>
      </c>
      <c r="D43" s="34">
        <v>4679</v>
      </c>
      <c r="E43" s="34">
        <f t="shared" si="6"/>
        <v>4704</v>
      </c>
      <c r="F43" s="15">
        <f t="shared" si="7"/>
        <v>4704</v>
      </c>
      <c r="G43" s="40">
        <f t="shared" si="8"/>
        <v>0.97552882621318959</v>
      </c>
      <c r="H43" s="47" t="str">
        <f t="shared" si="1"/>
        <v>Yes</v>
      </c>
      <c r="I43" s="44">
        <v>418</v>
      </c>
      <c r="J43" s="44">
        <v>418</v>
      </c>
      <c r="K43" s="41">
        <f t="shared" si="5"/>
        <v>5122</v>
      </c>
    </row>
    <row r="44" spans="1:11">
      <c r="A44" s="18" t="s">
        <v>46</v>
      </c>
      <c r="B44" s="14">
        <v>9315</v>
      </c>
      <c r="C44" s="34">
        <v>9336</v>
      </c>
      <c r="D44" s="34">
        <v>9406</v>
      </c>
      <c r="E44" s="34">
        <f t="shared" si="6"/>
        <v>9406</v>
      </c>
      <c r="F44" s="15">
        <f t="shared" si="7"/>
        <v>9315</v>
      </c>
      <c r="G44" s="40">
        <f t="shared" si="8"/>
        <v>1</v>
      </c>
      <c r="H44" s="47" t="str">
        <f t="shared" si="1"/>
        <v>Yes</v>
      </c>
      <c r="I44" s="41">
        <v>5685</v>
      </c>
      <c r="J44" s="41">
        <v>5685</v>
      </c>
      <c r="K44" s="41">
        <f t="shared" si="5"/>
        <v>15000</v>
      </c>
    </row>
    <row r="45" spans="1:11">
      <c r="A45" s="32" t="s">
        <v>47</v>
      </c>
      <c r="B45" s="14">
        <v>6809</v>
      </c>
      <c r="C45" s="34">
        <v>6801</v>
      </c>
      <c r="D45" s="34">
        <v>6809</v>
      </c>
      <c r="E45" s="34">
        <f t="shared" si="6"/>
        <v>6809</v>
      </c>
      <c r="F45" s="15">
        <f t="shared" si="7"/>
        <v>6809</v>
      </c>
      <c r="G45" s="40">
        <f t="shared" si="8"/>
        <v>1</v>
      </c>
      <c r="H45" s="47" t="str">
        <f t="shared" si="1"/>
        <v>Yes</v>
      </c>
      <c r="I45" s="41">
        <v>3191</v>
      </c>
      <c r="J45" s="41">
        <v>3191</v>
      </c>
      <c r="K45" s="41">
        <f t="shared" si="5"/>
        <v>10000</v>
      </c>
    </row>
    <row r="46" spans="1:11">
      <c r="A46" s="32" t="s">
        <v>48</v>
      </c>
      <c r="B46" s="14">
        <v>12924</v>
      </c>
      <c r="C46" s="34">
        <v>12796</v>
      </c>
      <c r="D46" s="34">
        <v>12781</v>
      </c>
      <c r="E46" s="34">
        <f t="shared" si="6"/>
        <v>12796</v>
      </c>
      <c r="F46" s="15">
        <f t="shared" si="7"/>
        <v>12796</v>
      </c>
      <c r="G46" s="40">
        <f t="shared" si="8"/>
        <v>0.99009594552770042</v>
      </c>
      <c r="H46" s="47" t="str">
        <f t="shared" si="1"/>
        <v>Yes</v>
      </c>
      <c r="I46" s="41">
        <v>600</v>
      </c>
      <c r="J46" s="41">
        <v>600</v>
      </c>
      <c r="K46" s="41">
        <f t="shared" si="5"/>
        <v>13396</v>
      </c>
    </row>
    <row r="47" spans="1:11">
      <c r="A47" s="18" t="s">
        <v>49</v>
      </c>
      <c r="B47" s="14">
        <v>2799</v>
      </c>
      <c r="C47" s="34">
        <v>2737</v>
      </c>
      <c r="D47" s="34">
        <v>2765</v>
      </c>
      <c r="E47" s="34">
        <f t="shared" si="6"/>
        <v>2765</v>
      </c>
      <c r="F47" s="15">
        <f t="shared" si="7"/>
        <v>2765</v>
      </c>
      <c r="G47" s="40">
        <f t="shared" si="8"/>
        <v>0.98785280457306179</v>
      </c>
      <c r="H47" s="47" t="str">
        <f t="shared" si="1"/>
        <v>Yes</v>
      </c>
      <c r="I47" s="41">
        <v>0</v>
      </c>
      <c r="J47" s="41">
        <v>0</v>
      </c>
      <c r="K47" s="41">
        <f t="shared" si="5"/>
        <v>2765</v>
      </c>
    </row>
    <row r="48" spans="1:11">
      <c r="A48" s="32" t="s">
        <v>50</v>
      </c>
      <c r="B48" s="14">
        <v>608</v>
      </c>
      <c r="C48" s="34">
        <v>598</v>
      </c>
      <c r="D48" s="34">
        <v>632</v>
      </c>
      <c r="E48" s="34">
        <f t="shared" si="6"/>
        <v>632</v>
      </c>
      <c r="F48" s="15">
        <f t="shared" si="7"/>
        <v>608</v>
      </c>
      <c r="G48" s="40">
        <f t="shared" si="8"/>
        <v>1</v>
      </c>
      <c r="H48" s="47" t="str">
        <f t="shared" si="1"/>
        <v>Yes</v>
      </c>
      <c r="I48" s="41">
        <v>0</v>
      </c>
      <c r="J48" s="41">
        <v>0</v>
      </c>
      <c r="K48" s="41">
        <f t="shared" si="5"/>
        <v>608</v>
      </c>
    </row>
    <row r="49" spans="1:11">
      <c r="A49" s="18" t="s">
        <v>51</v>
      </c>
      <c r="B49" s="14">
        <v>2812</v>
      </c>
      <c r="C49" s="34">
        <v>2812</v>
      </c>
      <c r="D49" s="34">
        <v>2812</v>
      </c>
      <c r="E49" s="34">
        <f t="shared" si="6"/>
        <v>2812</v>
      </c>
      <c r="F49" s="15">
        <f t="shared" si="7"/>
        <v>2812</v>
      </c>
      <c r="G49" s="40">
        <f t="shared" si="8"/>
        <v>1</v>
      </c>
      <c r="H49" s="47" t="str">
        <f t="shared" si="1"/>
        <v>Yes</v>
      </c>
      <c r="I49" s="41">
        <v>2400</v>
      </c>
      <c r="J49" s="41">
        <v>2400</v>
      </c>
      <c r="K49" s="41">
        <f t="shared" si="5"/>
        <v>5212</v>
      </c>
    </row>
    <row r="50" spans="1:11" s="16" customFormat="1">
      <c r="A50" s="32"/>
      <c r="B50" s="14"/>
      <c r="C50" s="34"/>
      <c r="D50" s="34"/>
      <c r="E50" s="34"/>
      <c r="F50" s="39"/>
      <c r="G50" s="40"/>
      <c r="H50" s="47"/>
      <c r="I50" s="43"/>
      <c r="J50" s="43"/>
      <c r="K50" s="41"/>
    </row>
    <row r="51" spans="1:11" s="16" customFormat="1">
      <c r="A51" s="17" t="s">
        <v>52</v>
      </c>
      <c r="B51" s="14"/>
      <c r="C51" s="34"/>
      <c r="D51" s="34"/>
      <c r="E51" s="34"/>
      <c r="F51" s="15"/>
      <c r="G51" s="40"/>
      <c r="H51" s="47"/>
      <c r="I51" s="43"/>
      <c r="J51" s="43"/>
      <c r="K51" s="41"/>
    </row>
    <row r="52" spans="1:11">
      <c r="A52" s="18" t="s">
        <v>53</v>
      </c>
      <c r="B52" s="14">
        <v>2109</v>
      </c>
      <c r="C52" s="34">
        <v>2079</v>
      </c>
      <c r="D52" s="34">
        <v>2052</v>
      </c>
      <c r="E52" s="34">
        <f t="shared" ref="E52:E57" si="9">MAX(C52,D52)</f>
        <v>2079</v>
      </c>
      <c r="F52" s="15">
        <f t="shared" ref="F52:F57" si="10">IF(E52&lt;=B52, E52, B52)</f>
        <v>2079</v>
      </c>
      <c r="G52" s="40">
        <f t="shared" ref="G52:G57" si="11">F52/B52</f>
        <v>0.98577524893314372</v>
      </c>
      <c r="H52" s="47" t="str">
        <f t="shared" si="1"/>
        <v>Yes</v>
      </c>
      <c r="I52" s="44">
        <v>381</v>
      </c>
      <c r="J52" s="44">
        <v>381</v>
      </c>
      <c r="K52" s="41">
        <f t="shared" si="5"/>
        <v>2460</v>
      </c>
    </row>
    <row r="53" spans="1:11">
      <c r="A53" s="32" t="s">
        <v>54</v>
      </c>
      <c r="B53" s="14">
        <v>14473</v>
      </c>
      <c r="C53" s="34">
        <v>12965</v>
      </c>
      <c r="D53" s="34">
        <v>12567</v>
      </c>
      <c r="E53" s="34">
        <f t="shared" si="9"/>
        <v>12965</v>
      </c>
      <c r="F53" s="15">
        <f t="shared" si="10"/>
        <v>12965</v>
      </c>
      <c r="G53" s="40">
        <f t="shared" si="11"/>
        <v>0.89580598355558627</v>
      </c>
      <c r="H53" s="47" t="str">
        <f t="shared" si="1"/>
        <v>No</v>
      </c>
      <c r="I53" s="44">
        <v>0</v>
      </c>
      <c r="J53" s="44">
        <v>0</v>
      </c>
      <c r="K53" s="41">
        <f t="shared" si="5"/>
        <v>12965</v>
      </c>
    </row>
    <row r="54" spans="1:11">
      <c r="A54" s="32" t="s">
        <v>55</v>
      </c>
      <c r="B54" s="14">
        <v>53827</v>
      </c>
      <c r="C54" s="34">
        <v>53250</v>
      </c>
      <c r="D54" s="34">
        <v>53020</v>
      </c>
      <c r="E54" s="34">
        <f t="shared" si="9"/>
        <v>53250</v>
      </c>
      <c r="F54" s="15">
        <f t="shared" si="10"/>
        <v>53250</v>
      </c>
      <c r="G54" s="40">
        <f t="shared" si="11"/>
        <v>0.98928047262526242</v>
      </c>
      <c r="H54" s="47" t="str">
        <f t="shared" si="1"/>
        <v>Yes</v>
      </c>
      <c r="I54" s="44">
        <v>20460</v>
      </c>
      <c r="J54" s="44">
        <v>20460</v>
      </c>
      <c r="K54" s="41">
        <f t="shared" si="5"/>
        <v>73710</v>
      </c>
    </row>
    <row r="55" spans="1:11">
      <c r="A55" s="18" t="s">
        <v>56</v>
      </c>
      <c r="B55" s="14">
        <v>5909</v>
      </c>
      <c r="C55" s="34">
        <v>5730</v>
      </c>
      <c r="D55" s="34">
        <v>5906</v>
      </c>
      <c r="E55" s="34">
        <f t="shared" si="9"/>
        <v>5906</v>
      </c>
      <c r="F55" s="15">
        <f t="shared" si="10"/>
        <v>5906</v>
      </c>
      <c r="G55" s="40">
        <f t="shared" si="11"/>
        <v>0.99949229988153665</v>
      </c>
      <c r="H55" s="47" t="str">
        <f t="shared" si="1"/>
        <v>Yes</v>
      </c>
      <c r="I55" s="44">
        <v>1003</v>
      </c>
      <c r="J55" s="44">
        <v>1003</v>
      </c>
      <c r="K55" s="41">
        <f t="shared" si="5"/>
        <v>6909</v>
      </c>
    </row>
    <row r="56" spans="1:11">
      <c r="A56" s="32" t="s">
        <v>57</v>
      </c>
      <c r="B56" s="14">
        <v>1314</v>
      </c>
      <c r="C56" s="34">
        <v>1318</v>
      </c>
      <c r="D56" s="34">
        <v>1283</v>
      </c>
      <c r="E56" s="34">
        <f t="shared" si="9"/>
        <v>1318</v>
      </c>
      <c r="F56" s="15">
        <f t="shared" si="10"/>
        <v>1314</v>
      </c>
      <c r="G56" s="40">
        <f t="shared" si="11"/>
        <v>1</v>
      </c>
      <c r="H56" s="47" t="str">
        <f t="shared" si="1"/>
        <v>Yes</v>
      </c>
      <c r="I56" s="41">
        <v>873</v>
      </c>
      <c r="J56" s="41">
        <v>873</v>
      </c>
      <c r="K56" s="41">
        <f t="shared" si="5"/>
        <v>2187</v>
      </c>
    </row>
    <row r="57" spans="1:11">
      <c r="A57" s="18" t="s">
        <v>58</v>
      </c>
      <c r="B57" s="14">
        <v>3666</v>
      </c>
      <c r="C57" s="34">
        <v>3645</v>
      </c>
      <c r="D57" s="34">
        <v>3638</v>
      </c>
      <c r="E57" s="34">
        <f t="shared" si="9"/>
        <v>3645</v>
      </c>
      <c r="F57" s="15">
        <f t="shared" si="10"/>
        <v>3645</v>
      </c>
      <c r="G57" s="40">
        <f t="shared" si="11"/>
        <v>0.99427168576104741</v>
      </c>
      <c r="H57" s="47" t="str">
        <f t="shared" si="1"/>
        <v>Yes</v>
      </c>
      <c r="I57" s="41">
        <v>1453</v>
      </c>
      <c r="J57" s="41">
        <v>1453</v>
      </c>
      <c r="K57" s="41">
        <f t="shared" si="5"/>
        <v>5098</v>
      </c>
    </row>
    <row r="58" spans="1:11">
      <c r="A58" s="21" t="s">
        <v>59</v>
      </c>
      <c r="B58" s="22"/>
      <c r="C58" s="15">
        <f>SUM(C11:C57)</f>
        <v>466615</v>
      </c>
      <c r="D58" s="15">
        <f>SUM(D11:D57)</f>
        <v>468765</v>
      </c>
      <c r="E58" s="15">
        <f>SUM(E11:E57)</f>
        <v>471215</v>
      </c>
      <c r="F58" s="39">
        <f>SUM(F11:F57)</f>
        <v>469596</v>
      </c>
      <c r="G58" s="40"/>
      <c r="H58" s="30"/>
      <c r="I58" s="46">
        <f>SUM(I11:I57)</f>
        <v>115933</v>
      </c>
      <c r="J58" s="46">
        <f>SUM(J11:J57)</f>
        <v>103362</v>
      </c>
      <c r="K58" s="46">
        <f>SUM(K11:K57)</f>
        <v>585529</v>
      </c>
    </row>
    <row r="59" spans="1:11">
      <c r="A59" s="23"/>
      <c r="B59" s="22"/>
      <c r="C59" s="15"/>
      <c r="D59" s="15"/>
      <c r="E59" s="15"/>
      <c r="F59" s="22"/>
      <c r="G59" s="22"/>
      <c r="H59" s="30"/>
    </row>
    <row r="60" spans="1:11">
      <c r="A60" s="18"/>
    </row>
  </sheetData>
  <sheetProtection password="8809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50" zoomScaleNormal="50" workbookViewId="0">
      <pane xSplit="1" ySplit="14" topLeftCell="B15" activePane="bottomRight" state="frozen"/>
      <selection pane="topRight" activeCell="B1" sqref="B1"/>
      <selection pane="bottomLeft" activeCell="A13" sqref="A13"/>
      <selection pane="bottomRight" activeCell="K25" sqref="K25"/>
    </sheetView>
  </sheetViews>
  <sheetFormatPr defaultRowHeight="23.25"/>
  <cols>
    <col min="1" max="1" width="28.85546875" style="50" customWidth="1"/>
    <col min="2" max="2" width="25.7109375" style="49" customWidth="1"/>
    <col min="3" max="3" width="25.7109375" style="102" customWidth="1"/>
    <col min="4" max="4" width="25.7109375" style="50" hidden="1" customWidth="1"/>
    <col min="5" max="5" width="25.7109375" style="102" customWidth="1"/>
    <col min="6" max="6" width="25.7109375" style="102" hidden="1" customWidth="1"/>
    <col min="7" max="7" width="30.28515625" style="140" customWidth="1"/>
    <col min="8" max="8" width="37.140625" style="108" customWidth="1"/>
    <col min="9" max="10" width="32.5703125" style="108" hidden="1" customWidth="1"/>
    <col min="11" max="11" width="25.7109375" style="139" customWidth="1"/>
    <col min="12" max="12" width="30.5703125" style="139" customWidth="1"/>
    <col min="13" max="13" width="22.85546875" style="48" customWidth="1"/>
    <col min="14" max="14" width="16" style="48" customWidth="1"/>
    <col min="15" max="15" width="18.42578125" style="48" customWidth="1"/>
    <col min="16" max="16" width="17.42578125" style="48" customWidth="1"/>
    <col min="17" max="17" width="18.5703125" style="48" customWidth="1"/>
    <col min="18" max="18" width="12.140625" style="48" customWidth="1"/>
    <col min="19" max="16384" width="9.140625" style="48"/>
  </cols>
  <sheetData>
    <row r="1" spans="1:23" s="52" customFormat="1" ht="30" customHeight="1">
      <c r="A1" s="51" t="s">
        <v>84</v>
      </c>
      <c r="C1" s="99"/>
      <c r="D1" s="53"/>
      <c r="E1" s="99"/>
      <c r="F1" s="99"/>
      <c r="G1" s="101"/>
      <c r="H1" s="54"/>
      <c r="I1" s="54"/>
      <c r="J1" s="54"/>
      <c r="K1" s="60"/>
      <c r="L1" s="60"/>
    </row>
    <row r="2" spans="1:23" s="52" customFormat="1" ht="30" customHeight="1">
      <c r="A2" s="55">
        <v>41263</v>
      </c>
      <c r="C2" s="99"/>
      <c r="D2" s="53"/>
      <c r="E2" s="99"/>
      <c r="F2" s="99"/>
      <c r="G2" s="101"/>
      <c r="H2" s="54"/>
      <c r="I2" s="54"/>
      <c r="J2" s="54"/>
      <c r="K2" s="60"/>
      <c r="L2" s="60"/>
    </row>
    <row r="3" spans="1:23" s="52" customFormat="1" ht="30" customHeight="1">
      <c r="A3" s="53"/>
      <c r="C3" s="99"/>
      <c r="D3" s="53"/>
      <c r="E3" s="99"/>
      <c r="F3" s="99"/>
      <c r="G3" s="101"/>
      <c r="H3" s="54"/>
      <c r="I3" s="54"/>
      <c r="J3" s="54"/>
      <c r="K3" s="60"/>
      <c r="L3" s="60"/>
    </row>
    <row r="4" spans="1:23" s="52" customFormat="1" ht="30" customHeight="1">
      <c r="A4" s="56" t="s">
        <v>101</v>
      </c>
      <c r="B4" s="57"/>
      <c r="C4" s="100"/>
      <c r="D4" s="57"/>
      <c r="E4" s="100"/>
      <c r="F4" s="100"/>
      <c r="G4" s="100"/>
      <c r="I4" s="53"/>
      <c r="J4" s="53"/>
      <c r="K4" s="60"/>
      <c r="L4" s="60"/>
      <c r="M4" s="85"/>
      <c r="N4" s="85"/>
      <c r="O4" s="85"/>
      <c r="P4" s="85"/>
      <c r="Q4" s="85"/>
      <c r="R4" s="85"/>
      <c r="S4" s="86"/>
    </row>
    <row r="5" spans="1:23" s="52" customFormat="1" ht="16.5" customHeight="1">
      <c r="A5" s="56"/>
      <c r="B5" s="57"/>
      <c r="C5" s="100"/>
      <c r="D5" s="57"/>
      <c r="E5" s="100"/>
      <c r="F5" s="100"/>
      <c r="G5" s="100"/>
      <c r="H5" s="53"/>
      <c r="I5" s="53"/>
      <c r="J5" s="53"/>
      <c r="K5" s="60"/>
      <c r="L5" s="60"/>
      <c r="M5" s="85"/>
      <c r="N5" s="85"/>
      <c r="O5" s="85"/>
      <c r="P5" s="85"/>
      <c r="Q5" s="85"/>
      <c r="R5" s="85"/>
      <c r="S5" s="86"/>
    </row>
    <row r="6" spans="1:23" s="60" customFormat="1" ht="30" customHeight="1">
      <c r="A6" s="58" t="s">
        <v>74</v>
      </c>
      <c r="B6" s="58"/>
      <c r="C6" s="59">
        <v>72.239999999999995</v>
      </c>
      <c r="D6" s="58"/>
      <c r="E6" s="111"/>
      <c r="F6" s="111"/>
      <c r="G6" s="111"/>
      <c r="H6" s="59" t="s">
        <v>102</v>
      </c>
      <c r="I6" s="59"/>
      <c r="K6" s="103"/>
      <c r="L6" s="103">
        <v>595137</v>
      </c>
      <c r="N6" s="69"/>
      <c r="P6" s="69"/>
      <c r="R6" s="85"/>
      <c r="S6" s="86"/>
    </row>
    <row r="7" spans="1:23" s="60" customFormat="1" ht="30" customHeight="1">
      <c r="A7" s="61" t="s">
        <v>75</v>
      </c>
      <c r="B7" s="58"/>
      <c r="C7" s="109">
        <f>ROUND(C6/12,4)</f>
        <v>6.02</v>
      </c>
      <c r="D7" s="58"/>
      <c r="E7" s="111"/>
      <c r="F7" s="110"/>
      <c r="G7" s="110"/>
      <c r="H7" s="111"/>
      <c r="K7" s="59"/>
      <c r="L7" s="141"/>
      <c r="M7" s="87"/>
      <c r="N7" s="69"/>
      <c r="P7" s="69"/>
      <c r="R7" s="85"/>
      <c r="S7" s="86"/>
    </row>
    <row r="8" spans="1:23" s="60" customFormat="1" ht="30" customHeight="1">
      <c r="A8" s="61" t="s">
        <v>79</v>
      </c>
      <c r="B8" s="58"/>
      <c r="C8" s="109">
        <f>ROUND(C7*3,4)</f>
        <v>18.059999999999999</v>
      </c>
      <c r="D8" s="58"/>
      <c r="E8" s="111"/>
      <c r="F8" s="110"/>
      <c r="H8" s="111"/>
      <c r="K8" s="58"/>
      <c r="L8" s="142"/>
      <c r="M8" s="87"/>
      <c r="P8" s="69"/>
      <c r="R8" s="85"/>
      <c r="S8" s="86"/>
    </row>
    <row r="9" spans="1:23" s="60" customFormat="1" ht="30" customHeight="1">
      <c r="A9" s="61" t="s">
        <v>76</v>
      </c>
      <c r="B9" s="58"/>
      <c r="C9" s="109">
        <f>ROUND(C7*9,4)</f>
        <v>54.18</v>
      </c>
      <c r="D9" s="58"/>
      <c r="E9" s="111"/>
      <c r="F9" s="112"/>
      <c r="M9" s="52"/>
      <c r="P9" s="88"/>
      <c r="R9" s="85"/>
      <c r="S9" s="86"/>
    </row>
    <row r="10" spans="1:23" s="60" customFormat="1" ht="21" customHeight="1">
      <c r="A10" s="113"/>
      <c r="B10" s="114"/>
      <c r="C10" s="115"/>
      <c r="D10" s="115"/>
      <c r="E10" s="116"/>
      <c r="F10" s="116"/>
      <c r="H10" s="64"/>
      <c r="L10" s="64" t="s">
        <v>86</v>
      </c>
      <c r="M10" s="62"/>
      <c r="P10" s="85"/>
      <c r="Q10" s="89"/>
      <c r="R10" s="85"/>
      <c r="S10" s="86"/>
      <c r="W10" s="90"/>
    </row>
    <row r="11" spans="1:23" s="60" customFormat="1" ht="30" customHeight="1">
      <c r="A11" s="53"/>
      <c r="B11" s="64"/>
      <c r="C11" s="63" t="s">
        <v>98</v>
      </c>
      <c r="D11" s="64" t="s">
        <v>98</v>
      </c>
      <c r="E11" s="63" t="s">
        <v>98</v>
      </c>
      <c r="F11" s="63" t="s">
        <v>98</v>
      </c>
      <c r="H11" s="106" t="s">
        <v>105</v>
      </c>
      <c r="I11" s="105"/>
      <c r="J11" s="105"/>
      <c r="K11" s="64" t="s">
        <v>96</v>
      </c>
      <c r="L11" s="64" t="s">
        <v>81</v>
      </c>
      <c r="M11" s="91"/>
      <c r="P11" s="92"/>
      <c r="Q11" s="85"/>
      <c r="R11" s="86"/>
      <c r="V11" s="90"/>
    </row>
    <row r="12" spans="1:23" s="53" customFormat="1" ht="30" customHeight="1">
      <c r="A12" s="65"/>
      <c r="B12" s="66"/>
      <c r="C12" s="67" t="s">
        <v>5</v>
      </c>
      <c r="D12" s="68" t="s">
        <v>5</v>
      </c>
      <c r="E12" s="67" t="s">
        <v>83</v>
      </c>
      <c r="F12" s="67" t="s">
        <v>83</v>
      </c>
      <c r="G12" s="64">
        <v>2013</v>
      </c>
      <c r="H12" s="64" t="s">
        <v>106</v>
      </c>
      <c r="I12" s="65"/>
      <c r="J12" s="106"/>
      <c r="K12" s="64" t="s">
        <v>97</v>
      </c>
      <c r="L12" s="64" t="s">
        <v>85</v>
      </c>
      <c r="M12" s="68"/>
      <c r="N12" s="69" t="s">
        <v>109</v>
      </c>
      <c r="O12" s="69"/>
      <c r="P12" s="69"/>
      <c r="Q12" s="64"/>
      <c r="R12" s="60"/>
    </row>
    <row r="13" spans="1:23" s="53" customFormat="1" ht="30" customHeight="1">
      <c r="A13" s="65"/>
      <c r="B13" s="68">
        <v>2012</v>
      </c>
      <c r="C13" s="68" t="s">
        <v>9</v>
      </c>
      <c r="D13" s="64" t="s">
        <v>9</v>
      </c>
      <c r="E13" s="68" t="s">
        <v>9</v>
      </c>
      <c r="F13" s="68" t="s">
        <v>9</v>
      </c>
      <c r="G13" s="64" t="s">
        <v>103</v>
      </c>
      <c r="H13" s="107" t="s">
        <v>112</v>
      </c>
      <c r="I13" s="106" t="s">
        <v>81</v>
      </c>
      <c r="J13" s="107" t="s">
        <v>81</v>
      </c>
      <c r="K13" s="64" t="s">
        <v>99</v>
      </c>
      <c r="L13" s="64" t="s">
        <v>108</v>
      </c>
      <c r="M13" s="67"/>
      <c r="N13" s="69"/>
      <c r="O13" s="69"/>
      <c r="P13" s="69"/>
      <c r="Q13" s="64"/>
      <c r="R13" s="64"/>
    </row>
    <row r="14" spans="1:23" s="53" customFormat="1" ht="30" customHeight="1">
      <c r="A14" s="67" t="s">
        <v>12</v>
      </c>
      <c r="B14" s="67" t="s">
        <v>8</v>
      </c>
      <c r="C14" s="67" t="s">
        <v>77</v>
      </c>
      <c r="D14" s="67" t="s">
        <v>82</v>
      </c>
      <c r="E14" s="67" t="s">
        <v>77</v>
      </c>
      <c r="F14" s="67" t="s">
        <v>82</v>
      </c>
      <c r="G14" s="67" t="s">
        <v>110</v>
      </c>
      <c r="H14" s="64" t="s">
        <v>104</v>
      </c>
      <c r="I14" s="106" t="s">
        <v>94</v>
      </c>
      <c r="J14" s="106" t="s">
        <v>95</v>
      </c>
      <c r="K14" s="64" t="s">
        <v>111</v>
      </c>
      <c r="L14" s="64" t="s">
        <v>111</v>
      </c>
      <c r="M14" s="67"/>
      <c r="N14" s="69"/>
      <c r="O14" s="69"/>
      <c r="P14" s="69"/>
      <c r="Q14" s="64"/>
      <c r="R14" s="64"/>
    </row>
    <row r="15" spans="1:23" s="53" customFormat="1" ht="30" customHeight="1">
      <c r="B15" s="69"/>
      <c r="C15" s="117"/>
      <c r="D15" s="117"/>
      <c r="E15" s="117"/>
      <c r="F15" s="69"/>
      <c r="G15" s="85"/>
      <c r="H15" s="118"/>
      <c r="I15" s="71"/>
      <c r="J15" s="71"/>
      <c r="K15" s="60"/>
      <c r="L15" s="60"/>
      <c r="M15" s="93"/>
      <c r="N15" s="69"/>
      <c r="O15" s="70"/>
    </row>
    <row r="16" spans="1:23" s="54" customFormat="1" ht="30" customHeight="1">
      <c r="A16" s="54" t="s">
        <v>87</v>
      </c>
      <c r="B16" s="72">
        <v>2937</v>
      </c>
      <c r="C16" s="73">
        <v>2949</v>
      </c>
      <c r="D16" s="74">
        <f>ROUND((C16/B16),4)</f>
        <v>1.0041</v>
      </c>
      <c r="E16" s="73">
        <v>2937</v>
      </c>
      <c r="F16" s="74">
        <f>ROUND((E16/B16),4)</f>
        <v>1</v>
      </c>
      <c r="G16" s="135">
        <v>2937</v>
      </c>
      <c r="H16" s="76">
        <v>103374</v>
      </c>
      <c r="I16" s="75">
        <f>ROUND($C$8*B16,0)</f>
        <v>53042</v>
      </c>
      <c r="J16" s="75">
        <f>ROUND($C$9*G16,0)</f>
        <v>159127</v>
      </c>
      <c r="K16" s="133">
        <f>ROUND(SUM(I16+J16),0)</f>
        <v>212169</v>
      </c>
      <c r="L16" s="133">
        <f>ROUND(K16-H16,0)</f>
        <v>108795</v>
      </c>
      <c r="M16" s="75"/>
      <c r="N16" s="71"/>
      <c r="O16" s="78"/>
    </row>
    <row r="17" spans="1:18" s="54" customFormat="1" ht="30" customHeight="1">
      <c r="A17" s="77" t="s">
        <v>18</v>
      </c>
      <c r="B17" s="72">
        <v>6468.0833000000002</v>
      </c>
      <c r="C17" s="73">
        <v>6235.5</v>
      </c>
      <c r="D17" s="74">
        <f>ROUND((C17/B17),4)</f>
        <v>0.96399999999999997</v>
      </c>
      <c r="E17" s="78">
        <v>6299</v>
      </c>
      <c r="F17" s="74">
        <f t="shared" ref="F17:F69" si="0">ROUND((E17/B17),4)</f>
        <v>0.97389999999999999</v>
      </c>
      <c r="G17" s="135">
        <v>6299</v>
      </c>
      <c r="H17" s="76">
        <v>227658</v>
      </c>
      <c r="I17" s="75">
        <f>ROUND($C$8*B17,0)</f>
        <v>116814</v>
      </c>
      <c r="J17" s="75">
        <f t="shared" ref="J17:J19" si="1">ROUND($C$9*G17,0)</f>
        <v>341280</v>
      </c>
      <c r="K17" s="133">
        <f t="shared" ref="K17:K69" si="2">ROUND(SUM(I17+J17),0)</f>
        <v>458094</v>
      </c>
      <c r="L17" s="133">
        <f t="shared" ref="L17:L19" si="3">ROUND(K17-H17,0)</f>
        <v>230436</v>
      </c>
      <c r="M17" s="75"/>
      <c r="N17" s="71"/>
      <c r="O17" s="75"/>
      <c r="P17" s="76"/>
      <c r="Q17" s="76"/>
    </row>
    <row r="18" spans="1:18" s="54" customFormat="1" ht="30" customHeight="1">
      <c r="A18" s="77" t="s">
        <v>19</v>
      </c>
      <c r="B18" s="72">
        <v>33981</v>
      </c>
      <c r="C18" s="73">
        <v>34407.25</v>
      </c>
      <c r="D18" s="74">
        <f>ROUND((C18/B18),4)</f>
        <v>1.0125</v>
      </c>
      <c r="E18" s="78">
        <v>33712.666666666664</v>
      </c>
      <c r="F18" s="74">
        <f t="shared" si="0"/>
        <v>0.99209999999999998</v>
      </c>
      <c r="G18" s="135">
        <v>33981</v>
      </c>
      <c r="H18" s="76">
        <v>1196033</v>
      </c>
      <c r="I18" s="75">
        <f>ROUND($C$8*B18,0)</f>
        <v>613697</v>
      </c>
      <c r="J18" s="75">
        <f t="shared" si="1"/>
        <v>1841091</v>
      </c>
      <c r="K18" s="133">
        <f t="shared" si="2"/>
        <v>2454788</v>
      </c>
      <c r="L18" s="133">
        <f t="shared" si="3"/>
        <v>1258755</v>
      </c>
      <c r="M18" s="75"/>
      <c r="N18" s="71"/>
      <c r="O18" s="75"/>
      <c r="P18" s="76"/>
      <c r="Q18" s="76"/>
    </row>
    <row r="19" spans="1:18" s="54" customFormat="1" ht="30" customHeight="1">
      <c r="A19" s="77" t="s">
        <v>20</v>
      </c>
      <c r="B19" s="72">
        <v>3227</v>
      </c>
      <c r="C19" s="73">
        <v>3218.5832999999998</v>
      </c>
      <c r="D19" s="74">
        <f>ROUND((C19/B19),4)</f>
        <v>0.99739999999999995</v>
      </c>
      <c r="E19" s="78">
        <v>3145</v>
      </c>
      <c r="F19" s="74">
        <f t="shared" si="0"/>
        <v>0.97460000000000002</v>
      </c>
      <c r="G19" s="135">
        <v>3218.5832999999998</v>
      </c>
      <c r="H19" s="76">
        <v>113581</v>
      </c>
      <c r="I19" s="75">
        <f>ROUND($C$8*B19,0)</f>
        <v>58280</v>
      </c>
      <c r="J19" s="75">
        <f t="shared" si="1"/>
        <v>174383</v>
      </c>
      <c r="K19" s="133">
        <f t="shared" si="2"/>
        <v>232663</v>
      </c>
      <c r="L19" s="133">
        <f t="shared" si="3"/>
        <v>119082</v>
      </c>
      <c r="M19" s="75"/>
      <c r="O19" s="75"/>
      <c r="P19" s="76"/>
      <c r="Q19" s="76"/>
    </row>
    <row r="20" spans="1:18" s="134" customFormat="1" ht="30" customHeight="1">
      <c r="A20" s="79" t="s">
        <v>78</v>
      </c>
      <c r="B20" s="72"/>
      <c r="C20" s="126"/>
      <c r="D20" s="127"/>
      <c r="E20" s="128"/>
      <c r="F20" s="129"/>
      <c r="G20" s="130"/>
      <c r="H20" s="131">
        <f>ROUND(SUM(H16:H19),0)</f>
        <v>1640646</v>
      </c>
      <c r="I20" s="131">
        <f>ROUND(SUM(I16:I19),0)</f>
        <v>841833</v>
      </c>
      <c r="J20" s="131">
        <f>ROUND(SUM(J16:J19),0)</f>
        <v>2515881</v>
      </c>
      <c r="K20" s="131">
        <f t="shared" ref="K20:L20" si="4">ROUND(SUM(K16:K19),0)</f>
        <v>3357714</v>
      </c>
      <c r="L20" s="131">
        <f t="shared" si="4"/>
        <v>1717068</v>
      </c>
      <c r="M20" s="131"/>
      <c r="N20" s="132"/>
      <c r="O20" s="131"/>
      <c r="P20" s="133"/>
      <c r="Q20" s="133"/>
      <c r="R20" s="133"/>
    </row>
    <row r="21" spans="1:18" s="54" customFormat="1" ht="30" customHeight="1">
      <c r="A21" s="79"/>
      <c r="B21" s="72"/>
      <c r="C21" s="119"/>
      <c r="D21" s="120"/>
      <c r="E21" s="122"/>
      <c r="F21" s="74"/>
      <c r="G21" s="135"/>
      <c r="H21" s="121"/>
      <c r="I21" s="76"/>
      <c r="J21" s="75"/>
      <c r="K21" s="133"/>
      <c r="L21" s="133"/>
      <c r="M21" s="75"/>
      <c r="N21" s="71"/>
      <c r="O21" s="75"/>
      <c r="P21" s="76"/>
      <c r="Q21" s="76"/>
    </row>
    <row r="22" spans="1:18" s="54" customFormat="1" ht="30" customHeight="1">
      <c r="A22" s="54" t="s">
        <v>88</v>
      </c>
      <c r="B22" s="72">
        <v>2388.3332999999998</v>
      </c>
      <c r="C22" s="73">
        <v>2404.25</v>
      </c>
      <c r="D22" s="74">
        <f>ROUND((C22/B22),4)</f>
        <v>1.0066999999999999</v>
      </c>
      <c r="E22" s="78">
        <v>2388</v>
      </c>
      <c r="F22" s="74">
        <f t="shared" si="0"/>
        <v>0.99990000000000001</v>
      </c>
      <c r="G22" s="135">
        <v>2388.3332999999998</v>
      </c>
      <c r="H22" s="76">
        <v>84062</v>
      </c>
      <c r="I22" s="75">
        <f>ROUND($C$8*B22,0)</f>
        <v>43133</v>
      </c>
      <c r="J22" s="75">
        <f t="shared" ref="J22:J25" si="5">ROUND($C$9*G22,0)</f>
        <v>129400</v>
      </c>
      <c r="K22" s="133">
        <f t="shared" si="2"/>
        <v>172533</v>
      </c>
      <c r="L22" s="133">
        <f t="shared" ref="L22:L25" si="6">ROUND(K22-H22,0)</f>
        <v>88471</v>
      </c>
      <c r="M22" s="75"/>
      <c r="N22" s="71"/>
      <c r="O22" s="78"/>
    </row>
    <row r="23" spans="1:18" s="54" customFormat="1" ht="30" customHeight="1">
      <c r="A23" s="77" t="s">
        <v>23</v>
      </c>
      <c r="B23" s="72">
        <v>6647</v>
      </c>
      <c r="C23" s="73">
        <v>6480.0833000000002</v>
      </c>
      <c r="D23" s="74">
        <f>ROUND((C23/B23),4)</f>
        <v>0.97489999999999999</v>
      </c>
      <c r="E23" s="78">
        <v>6283.666666666667</v>
      </c>
      <c r="F23" s="74">
        <f t="shared" si="0"/>
        <v>0.94530000000000003</v>
      </c>
      <c r="G23" s="135">
        <v>6480.0833000000002</v>
      </c>
      <c r="H23" s="76">
        <v>233955</v>
      </c>
      <c r="I23" s="75">
        <f>ROUND($C$8*B23,0)</f>
        <v>120045</v>
      </c>
      <c r="J23" s="75">
        <f t="shared" si="5"/>
        <v>351091</v>
      </c>
      <c r="K23" s="133">
        <f t="shared" si="2"/>
        <v>471136</v>
      </c>
      <c r="L23" s="133">
        <f t="shared" si="6"/>
        <v>237181</v>
      </c>
      <c r="M23" s="75"/>
      <c r="O23" s="75"/>
      <c r="P23" s="76"/>
      <c r="Q23" s="76"/>
    </row>
    <row r="24" spans="1:18" s="54" customFormat="1" ht="30" customHeight="1">
      <c r="A24" s="54" t="s">
        <v>89</v>
      </c>
      <c r="B24" s="72">
        <v>2985</v>
      </c>
      <c r="C24" s="73">
        <v>2930.9167000000002</v>
      </c>
      <c r="D24" s="74">
        <f>ROUND((C24/B24),4)</f>
        <v>0.9819</v>
      </c>
      <c r="E24" s="78">
        <v>2956.6666666666665</v>
      </c>
      <c r="F24" s="74">
        <f>ROUND((E24/B24),4)</f>
        <v>0.99050000000000005</v>
      </c>
      <c r="G24" s="135">
        <v>2956.6666666666665</v>
      </c>
      <c r="H24" s="76">
        <v>105063</v>
      </c>
      <c r="I24" s="75">
        <f>ROUND($C$8*B24,0)</f>
        <v>53909</v>
      </c>
      <c r="J24" s="75">
        <f t="shared" si="5"/>
        <v>160192</v>
      </c>
      <c r="K24" s="133">
        <f t="shared" si="2"/>
        <v>214101</v>
      </c>
      <c r="L24" s="133">
        <f t="shared" si="6"/>
        <v>109038</v>
      </c>
      <c r="M24" s="75"/>
      <c r="N24" s="71"/>
      <c r="O24" s="78"/>
    </row>
    <row r="25" spans="1:18" s="54" customFormat="1" ht="30" customHeight="1">
      <c r="A25" s="77" t="s">
        <v>22</v>
      </c>
      <c r="B25" s="72">
        <v>34532.666700000002</v>
      </c>
      <c r="C25" s="73">
        <v>34497.416700000002</v>
      </c>
      <c r="D25" s="74">
        <f>ROUND((C25/B25),4)</f>
        <v>0.999</v>
      </c>
      <c r="E25" s="78">
        <v>34697.666666666664</v>
      </c>
      <c r="F25" s="74">
        <f t="shared" si="0"/>
        <v>1.0047999999999999</v>
      </c>
      <c r="G25" s="135">
        <v>34532.666700000002</v>
      </c>
      <c r="H25" s="76">
        <v>1215450</v>
      </c>
      <c r="I25" s="75">
        <f>ROUND($C$8*B25,0)</f>
        <v>623660</v>
      </c>
      <c r="J25" s="75">
        <f t="shared" si="5"/>
        <v>1870980</v>
      </c>
      <c r="K25" s="133">
        <f t="shared" si="2"/>
        <v>2494640</v>
      </c>
      <c r="L25" s="133">
        <f t="shared" si="6"/>
        <v>1279190</v>
      </c>
      <c r="M25" s="75"/>
      <c r="N25" s="71"/>
      <c r="O25" s="75"/>
      <c r="P25" s="76"/>
      <c r="Q25" s="76"/>
      <c r="R25" s="76"/>
    </row>
    <row r="26" spans="1:18" s="134" customFormat="1" ht="30" customHeight="1">
      <c r="A26" s="79" t="s">
        <v>78</v>
      </c>
      <c r="B26" s="72"/>
      <c r="C26" s="126"/>
      <c r="D26" s="127"/>
      <c r="E26" s="128"/>
      <c r="F26" s="129"/>
      <c r="G26" s="130"/>
      <c r="H26" s="131">
        <f>ROUND(SUM(H22:H25),0)</f>
        <v>1638530</v>
      </c>
      <c r="I26" s="131">
        <f>ROUND(SUM(I22:I25),0)</f>
        <v>840747</v>
      </c>
      <c r="J26" s="131">
        <f>ROUND(SUM(J22:J25),0)</f>
        <v>2511663</v>
      </c>
      <c r="K26" s="131">
        <f t="shared" ref="K26:L26" si="7">ROUND(SUM(K22:K25),0)</f>
        <v>3352410</v>
      </c>
      <c r="L26" s="131">
        <f t="shared" si="7"/>
        <v>1713880</v>
      </c>
      <c r="M26" s="131"/>
      <c r="N26" s="132"/>
      <c r="O26" s="131"/>
      <c r="P26" s="133"/>
      <c r="Q26" s="133"/>
    </row>
    <row r="27" spans="1:18" s="54" customFormat="1" ht="30" customHeight="1">
      <c r="A27" s="79"/>
      <c r="B27" s="72"/>
      <c r="C27" s="119"/>
      <c r="D27" s="120"/>
      <c r="E27" s="122"/>
      <c r="F27" s="74"/>
      <c r="G27" s="135"/>
      <c r="H27" s="121"/>
      <c r="I27" s="76"/>
      <c r="J27" s="75"/>
      <c r="K27" s="133"/>
      <c r="L27" s="133"/>
      <c r="M27" s="75"/>
      <c r="N27" s="71"/>
      <c r="O27" s="75"/>
      <c r="P27" s="76"/>
      <c r="Q27" s="76"/>
    </row>
    <row r="28" spans="1:18" s="54" customFormat="1" ht="30" customHeight="1">
      <c r="A28" s="54" t="s">
        <v>90</v>
      </c>
      <c r="B28" s="72">
        <v>2985</v>
      </c>
      <c r="C28" s="73">
        <v>2975.25</v>
      </c>
      <c r="D28" s="74">
        <f t="shared" ref="D28:D33" si="8">ROUND((C28/B28),4)</f>
        <v>0.99670000000000003</v>
      </c>
      <c r="E28" s="78">
        <v>2981.3333333333335</v>
      </c>
      <c r="F28" s="74">
        <f t="shared" si="0"/>
        <v>0.99880000000000002</v>
      </c>
      <c r="G28" s="135">
        <v>2981.3333333333335</v>
      </c>
      <c r="H28" s="76">
        <v>105063</v>
      </c>
      <c r="I28" s="75">
        <f t="shared" ref="I28:I33" si="9">ROUND($C$8*B28,0)</f>
        <v>53909</v>
      </c>
      <c r="J28" s="75">
        <f t="shared" ref="J28:J33" si="10">ROUND($C$9*G28,0)</f>
        <v>161529</v>
      </c>
      <c r="K28" s="133">
        <f t="shared" si="2"/>
        <v>215438</v>
      </c>
      <c r="L28" s="133">
        <f t="shared" ref="L28:L33" si="11">ROUND(K28-H28,0)</f>
        <v>110375</v>
      </c>
      <c r="M28" s="75"/>
      <c r="N28" s="71"/>
      <c r="O28" s="78"/>
    </row>
    <row r="29" spans="1:18" s="54" customFormat="1" ht="30" customHeight="1">
      <c r="A29" s="77" t="s">
        <v>25</v>
      </c>
      <c r="B29" s="72">
        <v>23630</v>
      </c>
      <c r="C29" s="73">
        <v>23241.5</v>
      </c>
      <c r="D29" s="74">
        <f t="shared" si="8"/>
        <v>0.98360000000000003</v>
      </c>
      <c r="E29" s="78">
        <v>23310</v>
      </c>
      <c r="F29" s="74">
        <f t="shared" si="0"/>
        <v>0.98650000000000004</v>
      </c>
      <c r="G29" s="135">
        <v>23310</v>
      </c>
      <c r="H29" s="76">
        <v>831708</v>
      </c>
      <c r="I29" s="75">
        <f t="shared" si="9"/>
        <v>426758</v>
      </c>
      <c r="J29" s="75">
        <f t="shared" si="10"/>
        <v>1262936</v>
      </c>
      <c r="K29" s="133">
        <f t="shared" si="2"/>
        <v>1689694</v>
      </c>
      <c r="L29" s="133">
        <f t="shared" si="11"/>
        <v>857986</v>
      </c>
      <c r="M29" s="75"/>
      <c r="N29" s="71"/>
      <c r="O29" s="75"/>
      <c r="P29" s="76"/>
      <c r="Q29" s="76"/>
      <c r="R29" s="76"/>
    </row>
    <row r="30" spans="1:18" s="54" customFormat="1" ht="30" customHeight="1">
      <c r="A30" s="77" t="s">
        <v>26</v>
      </c>
      <c r="B30" s="72">
        <v>9552</v>
      </c>
      <c r="C30" s="73">
        <v>9552.8333000000002</v>
      </c>
      <c r="D30" s="74">
        <f t="shared" si="8"/>
        <v>1.0001</v>
      </c>
      <c r="E30" s="78">
        <v>9541</v>
      </c>
      <c r="F30" s="74">
        <f t="shared" si="0"/>
        <v>0.99880000000000002</v>
      </c>
      <c r="G30" s="135">
        <v>9552</v>
      </c>
      <c r="H30" s="76">
        <v>336203</v>
      </c>
      <c r="I30" s="75">
        <f t="shared" si="9"/>
        <v>172509</v>
      </c>
      <c r="J30" s="75">
        <f t="shared" si="10"/>
        <v>517527</v>
      </c>
      <c r="K30" s="133">
        <f t="shared" si="2"/>
        <v>690036</v>
      </c>
      <c r="L30" s="133">
        <f t="shared" si="11"/>
        <v>353833</v>
      </c>
      <c r="M30" s="75"/>
      <c r="N30" s="71"/>
      <c r="O30" s="75"/>
      <c r="P30" s="76"/>
      <c r="Q30" s="76"/>
    </row>
    <row r="31" spans="1:18" s="54" customFormat="1" ht="30" customHeight="1">
      <c r="A31" s="77" t="s">
        <v>27</v>
      </c>
      <c r="B31" s="72">
        <v>1135.3333</v>
      </c>
      <c r="C31" s="73">
        <v>1155.5</v>
      </c>
      <c r="D31" s="74">
        <f t="shared" si="8"/>
        <v>1.0178</v>
      </c>
      <c r="E31" s="78">
        <v>1144.3333333333333</v>
      </c>
      <c r="F31" s="74">
        <f>ROUND((E31/B31),4)</f>
        <v>1.0079</v>
      </c>
      <c r="G31" s="135">
        <v>1135.3333</v>
      </c>
      <c r="H31" s="76">
        <v>39960</v>
      </c>
      <c r="I31" s="75">
        <f t="shared" si="9"/>
        <v>20504</v>
      </c>
      <c r="J31" s="75">
        <f t="shared" si="10"/>
        <v>61512</v>
      </c>
      <c r="K31" s="133">
        <f t="shared" si="2"/>
        <v>82016</v>
      </c>
      <c r="L31" s="133">
        <f t="shared" si="11"/>
        <v>42056</v>
      </c>
      <c r="M31" s="75"/>
      <c r="N31" s="71"/>
      <c r="O31" s="75"/>
      <c r="P31" s="76"/>
      <c r="Q31" s="76"/>
    </row>
    <row r="32" spans="1:18" s="54" customFormat="1" ht="30" customHeight="1">
      <c r="A32" s="77" t="s">
        <v>28</v>
      </c>
      <c r="B32" s="72">
        <v>5516</v>
      </c>
      <c r="C32" s="73">
        <v>5537.25</v>
      </c>
      <c r="D32" s="74">
        <f t="shared" si="8"/>
        <v>1.0039</v>
      </c>
      <c r="E32" s="78">
        <v>5587</v>
      </c>
      <c r="F32" s="74">
        <f t="shared" si="0"/>
        <v>1.0128999999999999</v>
      </c>
      <c r="G32" s="135">
        <v>5516</v>
      </c>
      <c r="H32" s="76">
        <v>194147</v>
      </c>
      <c r="I32" s="75">
        <f t="shared" si="9"/>
        <v>99619</v>
      </c>
      <c r="J32" s="75">
        <f t="shared" si="10"/>
        <v>298857</v>
      </c>
      <c r="K32" s="133">
        <f t="shared" si="2"/>
        <v>398476</v>
      </c>
      <c r="L32" s="133">
        <f t="shared" si="11"/>
        <v>204329</v>
      </c>
      <c r="M32" s="75"/>
      <c r="N32" s="71"/>
      <c r="O32" s="75"/>
      <c r="P32" s="76"/>
      <c r="Q32" s="76"/>
    </row>
    <row r="33" spans="1:18" s="54" customFormat="1" ht="30" customHeight="1">
      <c r="A33" s="77" t="s">
        <v>29</v>
      </c>
      <c r="B33" s="72">
        <v>13513</v>
      </c>
      <c r="C33" s="73">
        <v>13087.5</v>
      </c>
      <c r="D33" s="74">
        <f t="shared" si="8"/>
        <v>0.96850000000000003</v>
      </c>
      <c r="E33" s="78">
        <v>13435.333333333334</v>
      </c>
      <c r="F33" s="74">
        <f t="shared" si="0"/>
        <v>0.99429999999999996</v>
      </c>
      <c r="G33" s="135">
        <v>13435.333333333334</v>
      </c>
      <c r="H33" s="76">
        <v>475619</v>
      </c>
      <c r="I33" s="75">
        <f t="shared" si="9"/>
        <v>244045</v>
      </c>
      <c r="J33" s="75">
        <f t="shared" si="10"/>
        <v>727926</v>
      </c>
      <c r="K33" s="133">
        <f t="shared" si="2"/>
        <v>971971</v>
      </c>
      <c r="L33" s="133">
        <f t="shared" si="11"/>
        <v>496352</v>
      </c>
      <c r="M33" s="75"/>
      <c r="N33" s="71"/>
      <c r="O33" s="75"/>
      <c r="P33" s="76"/>
      <c r="Q33" s="76"/>
    </row>
    <row r="34" spans="1:18" s="134" customFormat="1" ht="30" customHeight="1">
      <c r="A34" s="79" t="s">
        <v>78</v>
      </c>
      <c r="B34" s="72"/>
      <c r="C34" s="126"/>
      <c r="D34" s="127"/>
      <c r="E34" s="128"/>
      <c r="F34" s="129"/>
      <c r="G34" s="130"/>
      <c r="H34" s="131">
        <f>ROUND(SUM(H28:H33),0)</f>
        <v>1982700</v>
      </c>
      <c r="I34" s="131">
        <f>ROUND(SUM(I28:I33),0)</f>
        <v>1017344</v>
      </c>
      <c r="J34" s="131">
        <f>ROUND(SUM(J28:J33),0)</f>
        <v>3030287</v>
      </c>
      <c r="K34" s="131">
        <f t="shared" ref="K34:L34" si="12">ROUND(SUM(K28:K33),0)</f>
        <v>4047631</v>
      </c>
      <c r="L34" s="131">
        <f t="shared" si="12"/>
        <v>2064931</v>
      </c>
      <c r="M34" s="131"/>
      <c r="N34" s="132"/>
      <c r="O34" s="131"/>
      <c r="P34" s="133"/>
      <c r="Q34" s="133"/>
    </row>
    <row r="35" spans="1:18" s="54" customFormat="1" ht="30" customHeight="1">
      <c r="A35" s="79"/>
      <c r="B35" s="72"/>
      <c r="C35" s="119"/>
      <c r="D35" s="120"/>
      <c r="E35" s="122"/>
      <c r="F35" s="74"/>
      <c r="G35" s="135"/>
      <c r="H35" s="121"/>
      <c r="I35" s="76"/>
      <c r="J35" s="75"/>
      <c r="K35" s="133"/>
      <c r="L35" s="133"/>
      <c r="M35" s="75"/>
      <c r="N35" s="71"/>
      <c r="O35" s="75"/>
      <c r="P35" s="76"/>
      <c r="Q35" s="76"/>
    </row>
    <row r="36" spans="1:18" s="54" customFormat="1" ht="30" customHeight="1">
      <c r="A36" s="77" t="s">
        <v>31</v>
      </c>
      <c r="B36" s="72">
        <v>17473</v>
      </c>
      <c r="C36" s="73">
        <v>17500.083299999998</v>
      </c>
      <c r="D36" s="74">
        <f t="shared" ref="D36:D41" si="13">ROUND((C36/B36),4)</f>
        <v>1.0016</v>
      </c>
      <c r="E36" s="78">
        <v>17164.666666666668</v>
      </c>
      <c r="F36" s="74">
        <f t="shared" si="0"/>
        <v>0.98240000000000005</v>
      </c>
      <c r="G36" s="135">
        <v>17473</v>
      </c>
      <c r="H36" s="76">
        <v>614999</v>
      </c>
      <c r="I36" s="75">
        <f t="shared" ref="I36:I42" si="14">ROUND($C$8*B36,0)</f>
        <v>315562</v>
      </c>
      <c r="J36" s="75">
        <f t="shared" ref="J36:J42" si="15">ROUND($C$9*G36,0)</f>
        <v>946687</v>
      </c>
      <c r="K36" s="133">
        <f t="shared" si="2"/>
        <v>1262249</v>
      </c>
      <c r="L36" s="133">
        <f t="shared" ref="L36:L42" si="16">ROUND(K36-H36,0)</f>
        <v>647250</v>
      </c>
      <c r="M36" s="75"/>
      <c r="N36" s="71"/>
      <c r="O36" s="75"/>
      <c r="P36" s="76"/>
      <c r="Q36" s="76"/>
    </row>
    <row r="37" spans="1:18" s="54" customFormat="1" ht="30" customHeight="1">
      <c r="A37" s="77" t="s">
        <v>32</v>
      </c>
      <c r="B37" s="72">
        <v>4395.6666999999998</v>
      </c>
      <c r="C37" s="73">
        <v>3637.4167000000002</v>
      </c>
      <c r="D37" s="74">
        <f t="shared" si="13"/>
        <v>0.82750000000000001</v>
      </c>
      <c r="E37" s="78">
        <v>3254</v>
      </c>
      <c r="F37" s="74">
        <f t="shared" si="0"/>
        <v>0.74029999999999996</v>
      </c>
      <c r="G37" s="135">
        <v>3637.4167000000002</v>
      </c>
      <c r="H37" s="76">
        <v>154715</v>
      </c>
      <c r="I37" s="75">
        <f t="shared" si="14"/>
        <v>79386</v>
      </c>
      <c r="J37" s="75">
        <f t="shared" si="15"/>
        <v>197075</v>
      </c>
      <c r="K37" s="133">
        <f t="shared" si="2"/>
        <v>276461</v>
      </c>
      <c r="L37" s="133">
        <f t="shared" si="16"/>
        <v>121746</v>
      </c>
      <c r="M37" s="75"/>
      <c r="N37" s="71"/>
      <c r="O37" s="75"/>
      <c r="P37" s="76"/>
      <c r="Q37" s="76"/>
    </row>
    <row r="38" spans="1:18" s="54" customFormat="1" ht="30" customHeight="1">
      <c r="A38" s="77" t="s">
        <v>33</v>
      </c>
      <c r="B38" s="72">
        <v>77936.416700000002</v>
      </c>
      <c r="C38" s="73">
        <v>76365.75</v>
      </c>
      <c r="D38" s="74">
        <f t="shared" si="13"/>
        <v>0.9798</v>
      </c>
      <c r="E38" s="78">
        <v>75813.666666666672</v>
      </c>
      <c r="F38" s="74">
        <f t="shared" si="0"/>
        <v>0.9728</v>
      </c>
      <c r="G38" s="135">
        <v>76365.75</v>
      </c>
      <c r="H38" s="76">
        <v>2743137</v>
      </c>
      <c r="I38" s="75">
        <f t="shared" si="14"/>
        <v>1407532</v>
      </c>
      <c r="J38" s="75">
        <f t="shared" si="15"/>
        <v>4137496</v>
      </c>
      <c r="K38" s="133">
        <f t="shared" si="2"/>
        <v>5545028</v>
      </c>
      <c r="L38" s="133">
        <f t="shared" si="16"/>
        <v>2801891</v>
      </c>
      <c r="M38" s="75"/>
      <c r="N38" s="71"/>
      <c r="O38" s="75"/>
      <c r="P38" s="76"/>
      <c r="Q38" s="76"/>
      <c r="R38" s="76"/>
    </row>
    <row r="39" spans="1:18" s="54" customFormat="1" ht="30" customHeight="1">
      <c r="A39" s="77" t="s">
        <v>34</v>
      </c>
      <c r="B39" s="72">
        <v>15942</v>
      </c>
      <c r="C39" s="73">
        <v>15908.5</v>
      </c>
      <c r="D39" s="74">
        <f t="shared" si="13"/>
        <v>0.99790000000000001</v>
      </c>
      <c r="E39" s="78">
        <v>15963.666666666666</v>
      </c>
      <c r="F39" s="74">
        <f t="shared" si="0"/>
        <v>1.0014000000000001</v>
      </c>
      <c r="G39" s="135">
        <v>15942</v>
      </c>
      <c r="H39" s="76">
        <v>561112</v>
      </c>
      <c r="I39" s="75">
        <f t="shared" si="14"/>
        <v>287913</v>
      </c>
      <c r="J39" s="75">
        <f t="shared" si="15"/>
        <v>863738</v>
      </c>
      <c r="K39" s="133">
        <f t="shared" si="2"/>
        <v>1151651</v>
      </c>
      <c r="L39" s="133">
        <f t="shared" si="16"/>
        <v>590539</v>
      </c>
      <c r="M39" s="75"/>
      <c r="N39" s="71"/>
      <c r="O39" s="75"/>
      <c r="P39" s="76"/>
      <c r="Q39" s="76"/>
    </row>
    <row r="40" spans="1:18" s="54" customFormat="1" ht="30" customHeight="1">
      <c r="A40" s="77" t="s">
        <v>35</v>
      </c>
      <c r="B40" s="72">
        <v>20436</v>
      </c>
      <c r="C40" s="73">
        <v>20696</v>
      </c>
      <c r="D40" s="74">
        <f t="shared" si="13"/>
        <v>1.0126999999999999</v>
      </c>
      <c r="E40" s="78">
        <v>20417</v>
      </c>
      <c r="F40" s="74">
        <f t="shared" si="0"/>
        <v>0.99909999999999999</v>
      </c>
      <c r="G40" s="135">
        <v>20436</v>
      </c>
      <c r="H40" s="76">
        <v>719289</v>
      </c>
      <c r="I40" s="75">
        <f t="shared" si="14"/>
        <v>369074</v>
      </c>
      <c r="J40" s="75">
        <f t="shared" si="15"/>
        <v>1107222</v>
      </c>
      <c r="K40" s="133">
        <f t="shared" si="2"/>
        <v>1476296</v>
      </c>
      <c r="L40" s="133">
        <f t="shared" si="16"/>
        <v>757007</v>
      </c>
      <c r="M40" s="75"/>
      <c r="N40" s="71"/>
      <c r="O40" s="75"/>
      <c r="P40" s="76"/>
      <c r="Q40" s="76"/>
    </row>
    <row r="41" spans="1:18" s="54" customFormat="1" ht="30" customHeight="1">
      <c r="A41" s="77" t="s">
        <v>36</v>
      </c>
      <c r="B41" s="72">
        <v>88</v>
      </c>
      <c r="C41" s="73">
        <v>88</v>
      </c>
      <c r="D41" s="74">
        <f t="shared" si="13"/>
        <v>1</v>
      </c>
      <c r="E41" s="78">
        <v>89</v>
      </c>
      <c r="F41" s="74">
        <f t="shared" si="0"/>
        <v>1.0114000000000001</v>
      </c>
      <c r="G41" s="135">
        <v>88</v>
      </c>
      <c r="H41" s="76">
        <v>3097</v>
      </c>
      <c r="I41" s="75">
        <f t="shared" si="14"/>
        <v>1589</v>
      </c>
      <c r="J41" s="75">
        <f t="shared" si="15"/>
        <v>4768</v>
      </c>
      <c r="K41" s="133">
        <f t="shared" si="2"/>
        <v>6357</v>
      </c>
      <c r="L41" s="133">
        <f t="shared" si="16"/>
        <v>3260</v>
      </c>
      <c r="M41" s="75"/>
      <c r="N41" s="71"/>
      <c r="O41" s="75"/>
      <c r="P41" s="76"/>
      <c r="Q41" s="76"/>
    </row>
    <row r="42" spans="1:18" s="54" customFormat="1" ht="30" customHeight="1">
      <c r="A42" s="77" t="s">
        <v>37</v>
      </c>
      <c r="B42" s="72">
        <v>10548.5833</v>
      </c>
      <c r="C42" s="73">
        <v>10746.3333</v>
      </c>
      <c r="D42" s="74">
        <f>ROUND((C42/B42),4)</f>
        <v>1.0186999999999999</v>
      </c>
      <c r="E42" s="78">
        <v>10639</v>
      </c>
      <c r="F42" s="74">
        <f t="shared" si="0"/>
        <v>1.0085999999999999</v>
      </c>
      <c r="G42" s="135">
        <v>10548.5833</v>
      </c>
      <c r="H42" s="76">
        <v>371279</v>
      </c>
      <c r="I42" s="75">
        <f t="shared" si="14"/>
        <v>190507</v>
      </c>
      <c r="J42" s="75">
        <f t="shared" si="15"/>
        <v>571522</v>
      </c>
      <c r="K42" s="133">
        <f t="shared" si="2"/>
        <v>762029</v>
      </c>
      <c r="L42" s="133">
        <f t="shared" si="16"/>
        <v>390750</v>
      </c>
      <c r="M42" s="75"/>
      <c r="O42" s="75"/>
      <c r="P42" s="76"/>
      <c r="Q42" s="76"/>
    </row>
    <row r="43" spans="1:18" s="134" customFormat="1" ht="30" customHeight="1">
      <c r="A43" s="79" t="s">
        <v>78</v>
      </c>
      <c r="B43" s="72"/>
      <c r="C43" s="126"/>
      <c r="D43" s="127"/>
      <c r="E43" s="128"/>
      <c r="F43" s="129"/>
      <c r="G43" s="135"/>
      <c r="H43" s="131">
        <f>ROUND(SUM(H36:H42),0)</f>
        <v>5167628</v>
      </c>
      <c r="I43" s="131">
        <f>ROUND(SUM(I36:I42),0)</f>
        <v>2651563</v>
      </c>
      <c r="J43" s="131">
        <f>ROUND(SUM(J36:J42),0)</f>
        <v>7828508</v>
      </c>
      <c r="K43" s="131">
        <f t="shared" ref="K43:L43" si="17">ROUND(SUM(K36:K42),0)</f>
        <v>10480071</v>
      </c>
      <c r="L43" s="131">
        <f t="shared" si="17"/>
        <v>5312443</v>
      </c>
      <c r="M43" s="131"/>
      <c r="N43" s="132"/>
      <c r="O43" s="131"/>
      <c r="P43" s="133"/>
      <c r="Q43" s="133"/>
    </row>
    <row r="44" spans="1:18" s="54" customFormat="1" ht="30" customHeight="1">
      <c r="A44" s="79"/>
      <c r="B44" s="72"/>
      <c r="C44" s="119"/>
      <c r="D44" s="120"/>
      <c r="E44" s="122"/>
      <c r="F44" s="74"/>
      <c r="G44" s="135"/>
      <c r="H44" s="121"/>
      <c r="I44" s="76"/>
      <c r="J44" s="75"/>
      <c r="K44" s="133"/>
      <c r="L44" s="133"/>
      <c r="M44" s="75"/>
      <c r="N44" s="71"/>
      <c r="O44" s="75"/>
      <c r="P44" s="76"/>
      <c r="Q44" s="76"/>
    </row>
    <row r="45" spans="1:18" s="54" customFormat="1" ht="30" customHeight="1">
      <c r="A45" s="54" t="s">
        <v>91</v>
      </c>
      <c r="B45" s="72">
        <v>2985</v>
      </c>
      <c r="C45" s="80">
        <v>2985</v>
      </c>
      <c r="D45" s="74">
        <f>ROUND((C45/B45),4)</f>
        <v>1</v>
      </c>
      <c r="E45" s="78">
        <v>2985</v>
      </c>
      <c r="F45" s="74">
        <f t="shared" si="0"/>
        <v>1</v>
      </c>
      <c r="G45" s="135">
        <v>2985</v>
      </c>
      <c r="H45" s="76">
        <v>105063</v>
      </c>
      <c r="I45" s="75">
        <f>ROUND($C$8*B45,0)</f>
        <v>53909</v>
      </c>
      <c r="J45" s="75">
        <f t="shared" ref="J45:J49" si="18">ROUND($C$9*G45,0)</f>
        <v>161727</v>
      </c>
      <c r="K45" s="133">
        <f t="shared" si="2"/>
        <v>215636</v>
      </c>
      <c r="L45" s="133">
        <f t="shared" ref="L45:L49" si="19">ROUND(K45-H45,0)</f>
        <v>110573</v>
      </c>
      <c r="M45" s="75"/>
      <c r="N45" s="71"/>
      <c r="O45" s="78"/>
    </row>
    <row r="46" spans="1:18" s="54" customFormat="1" ht="30" customHeight="1">
      <c r="A46" s="77" t="s">
        <v>100</v>
      </c>
      <c r="B46" s="72">
        <v>68084.75</v>
      </c>
      <c r="C46" s="80">
        <v>68092</v>
      </c>
      <c r="D46" s="74">
        <f>ROUND((C46/B46),4)</f>
        <v>1.0001</v>
      </c>
      <c r="E46" s="78">
        <v>66961.333333333328</v>
      </c>
      <c r="F46" s="74">
        <f t="shared" si="0"/>
        <v>0.98350000000000004</v>
      </c>
      <c r="G46" s="135">
        <v>68084.75</v>
      </c>
      <c r="H46" s="76">
        <v>2396388</v>
      </c>
      <c r="I46" s="75">
        <f>ROUND($C$8*B46,0)</f>
        <v>1229611</v>
      </c>
      <c r="J46" s="75">
        <f t="shared" si="18"/>
        <v>3688832</v>
      </c>
      <c r="K46" s="133">
        <f t="shared" si="2"/>
        <v>4918443</v>
      </c>
      <c r="L46" s="133">
        <f t="shared" si="19"/>
        <v>2522055</v>
      </c>
      <c r="M46" s="75"/>
      <c r="O46" s="75"/>
      <c r="P46" s="76"/>
      <c r="Q46" s="76"/>
    </row>
    <row r="47" spans="1:18" s="54" customFormat="1" ht="30" customHeight="1">
      <c r="A47" s="77" t="s">
        <v>40</v>
      </c>
      <c r="B47" s="72">
        <v>16778</v>
      </c>
      <c r="C47" s="73">
        <v>16459.416700000002</v>
      </c>
      <c r="D47" s="74">
        <f>ROUND((C47/B47),4)</f>
        <v>0.98099999999999998</v>
      </c>
      <c r="E47" s="78">
        <v>16627</v>
      </c>
      <c r="F47" s="74">
        <f t="shared" si="0"/>
        <v>0.99099999999999999</v>
      </c>
      <c r="G47" s="135">
        <v>16627</v>
      </c>
      <c r="H47" s="76">
        <v>590537</v>
      </c>
      <c r="I47" s="75">
        <f>ROUND($C$8*B47,0)</f>
        <v>303011</v>
      </c>
      <c r="J47" s="75">
        <f t="shared" si="18"/>
        <v>900851</v>
      </c>
      <c r="K47" s="133">
        <f t="shared" si="2"/>
        <v>1203862</v>
      </c>
      <c r="L47" s="133">
        <f t="shared" si="19"/>
        <v>613325</v>
      </c>
      <c r="M47" s="75"/>
      <c r="O47" s="75"/>
      <c r="P47" s="76"/>
      <c r="Q47" s="76"/>
    </row>
    <row r="48" spans="1:18" s="54" customFormat="1" ht="30" customHeight="1">
      <c r="A48" s="54" t="s">
        <v>92</v>
      </c>
      <c r="B48" s="72">
        <v>2982</v>
      </c>
      <c r="C48" s="73">
        <v>2982.0832999999998</v>
      </c>
      <c r="D48" s="74">
        <f>ROUND((C48/B48),4)</f>
        <v>1</v>
      </c>
      <c r="E48" s="78">
        <v>2981.3333333333335</v>
      </c>
      <c r="F48" s="74">
        <f t="shared" si="0"/>
        <v>0.99980000000000002</v>
      </c>
      <c r="G48" s="135">
        <v>2982</v>
      </c>
      <c r="H48" s="76">
        <v>104957</v>
      </c>
      <c r="I48" s="75">
        <f>ROUND($C$8*B48,0)</f>
        <v>53855</v>
      </c>
      <c r="J48" s="75">
        <f t="shared" si="18"/>
        <v>161565</v>
      </c>
      <c r="K48" s="133">
        <f t="shared" si="2"/>
        <v>215420</v>
      </c>
      <c r="L48" s="133">
        <f t="shared" si="19"/>
        <v>110463</v>
      </c>
      <c r="M48" s="75"/>
      <c r="N48" s="71"/>
      <c r="O48" s="78"/>
    </row>
    <row r="49" spans="1:17" s="54" customFormat="1" ht="30" customHeight="1">
      <c r="A49" s="77" t="s">
        <v>41</v>
      </c>
      <c r="B49" s="72">
        <v>33858</v>
      </c>
      <c r="C49" s="73">
        <v>33639.25</v>
      </c>
      <c r="D49" s="74">
        <f>ROUND((C49/B49),4)</f>
        <v>0.99350000000000005</v>
      </c>
      <c r="E49" s="78">
        <v>33999.666666666664</v>
      </c>
      <c r="F49" s="74">
        <f t="shared" si="0"/>
        <v>1.0042</v>
      </c>
      <c r="G49" s="135">
        <v>33858</v>
      </c>
      <c r="H49" s="76">
        <v>1191704</v>
      </c>
      <c r="I49" s="75">
        <f>ROUND($C$8*B49,0)</f>
        <v>611475</v>
      </c>
      <c r="J49" s="75">
        <f t="shared" si="18"/>
        <v>1834426</v>
      </c>
      <c r="K49" s="133">
        <f t="shared" si="2"/>
        <v>2445901</v>
      </c>
      <c r="L49" s="133">
        <f t="shared" si="19"/>
        <v>1254197</v>
      </c>
      <c r="M49" s="75"/>
      <c r="N49" s="71"/>
      <c r="O49" s="75"/>
      <c r="P49" s="76"/>
      <c r="Q49" s="76"/>
    </row>
    <row r="50" spans="1:17" s="134" customFormat="1" ht="30" customHeight="1">
      <c r="A50" s="79" t="s">
        <v>78</v>
      </c>
      <c r="B50" s="72"/>
      <c r="C50" s="126"/>
      <c r="D50" s="127"/>
      <c r="E50" s="128"/>
      <c r="F50" s="129"/>
      <c r="G50" s="130"/>
      <c r="H50" s="131">
        <f>ROUND(SUM(H45:H49),0)</f>
        <v>4388649</v>
      </c>
      <c r="I50" s="131">
        <f>ROUND(SUM(I45:I49),0)</f>
        <v>2251861</v>
      </c>
      <c r="J50" s="131">
        <f>ROUND(SUM(J45:J49),0)</f>
        <v>6747401</v>
      </c>
      <c r="K50" s="131">
        <f t="shared" ref="K50:L50" si="20">ROUND(SUM(K45:K49),0)</f>
        <v>8999262</v>
      </c>
      <c r="L50" s="131">
        <f t="shared" si="20"/>
        <v>4610613</v>
      </c>
      <c r="M50" s="131"/>
      <c r="N50" s="132"/>
      <c r="O50" s="131"/>
      <c r="P50" s="133"/>
      <c r="Q50" s="133"/>
    </row>
    <row r="51" spans="1:17" s="54" customFormat="1" ht="30" customHeight="1">
      <c r="A51" s="79"/>
      <c r="B51" s="72"/>
      <c r="C51" s="119"/>
      <c r="D51" s="120"/>
      <c r="E51" s="122"/>
      <c r="F51" s="74"/>
      <c r="G51" s="135"/>
      <c r="H51" s="121"/>
      <c r="I51" s="76"/>
      <c r="J51" s="75"/>
      <c r="K51" s="133"/>
      <c r="L51" s="133"/>
      <c r="M51" s="75"/>
      <c r="N51" s="71"/>
      <c r="O51" s="75"/>
      <c r="P51" s="76"/>
      <c r="Q51" s="76"/>
    </row>
    <row r="52" spans="1:17" s="54" customFormat="1" ht="30" customHeight="1">
      <c r="A52" s="77" t="s">
        <v>43</v>
      </c>
      <c r="B52" s="72">
        <v>18221</v>
      </c>
      <c r="C52" s="73">
        <v>18177.083299999998</v>
      </c>
      <c r="D52" s="74">
        <f t="shared" ref="D52:D61" si="21">ROUND((C52/B52),4)</f>
        <v>0.99760000000000004</v>
      </c>
      <c r="E52" s="78">
        <v>18054</v>
      </c>
      <c r="F52" s="74">
        <f t="shared" si="0"/>
        <v>0.99080000000000001</v>
      </c>
      <c r="G52" s="135">
        <v>18177.083299999998</v>
      </c>
      <c r="H52" s="76">
        <v>641327</v>
      </c>
      <c r="I52" s="75">
        <f t="shared" ref="I52:I61" si="22">ROUND($C$8*B52,0)</f>
        <v>329071</v>
      </c>
      <c r="J52" s="75">
        <f t="shared" ref="J52:J61" si="23">ROUND($C$9*G52,0)</f>
        <v>984834</v>
      </c>
      <c r="K52" s="133">
        <f t="shared" si="2"/>
        <v>1313905</v>
      </c>
      <c r="L52" s="133">
        <f t="shared" ref="L52:L61" si="24">ROUND(K52-H52,0)</f>
        <v>672578</v>
      </c>
      <c r="M52" s="75"/>
      <c r="N52" s="71"/>
      <c r="O52" s="75"/>
      <c r="P52" s="76"/>
      <c r="Q52" s="76"/>
    </row>
    <row r="53" spans="1:17" s="54" customFormat="1" ht="30" customHeight="1">
      <c r="A53" s="77" t="s">
        <v>44</v>
      </c>
      <c r="B53" s="72">
        <v>2991.3332999999998</v>
      </c>
      <c r="C53" s="73">
        <v>3017.4167000000002</v>
      </c>
      <c r="D53" s="74">
        <f t="shared" si="21"/>
        <v>1.0086999999999999</v>
      </c>
      <c r="E53" s="78">
        <v>3035.6666666666665</v>
      </c>
      <c r="F53" s="74">
        <f t="shared" si="0"/>
        <v>1.0147999999999999</v>
      </c>
      <c r="G53" s="135">
        <v>2991.3332999999998</v>
      </c>
      <c r="H53" s="76">
        <v>105286</v>
      </c>
      <c r="I53" s="75">
        <f t="shared" si="22"/>
        <v>54023</v>
      </c>
      <c r="J53" s="75">
        <f t="shared" si="23"/>
        <v>162070</v>
      </c>
      <c r="K53" s="133">
        <f t="shared" si="2"/>
        <v>216093</v>
      </c>
      <c r="L53" s="133">
        <f t="shared" si="24"/>
        <v>110807</v>
      </c>
      <c r="M53" s="75"/>
      <c r="N53" s="71"/>
      <c r="O53" s="75"/>
      <c r="P53" s="76"/>
      <c r="Q53" s="76"/>
    </row>
    <row r="54" spans="1:17" s="54" customFormat="1" ht="30" customHeight="1">
      <c r="A54" s="77" t="s">
        <v>45</v>
      </c>
      <c r="B54" s="72">
        <v>5024.5833000000002</v>
      </c>
      <c r="C54" s="73">
        <v>4980.8333000000002</v>
      </c>
      <c r="D54" s="74">
        <f t="shared" si="21"/>
        <v>0.99129999999999996</v>
      </c>
      <c r="E54" s="78">
        <v>4917.333333333333</v>
      </c>
      <c r="F54" s="74">
        <f t="shared" si="0"/>
        <v>0.97870000000000001</v>
      </c>
      <c r="G54" s="135">
        <v>4980.8333000000002</v>
      </c>
      <c r="H54" s="76">
        <v>176851</v>
      </c>
      <c r="I54" s="75">
        <f t="shared" si="22"/>
        <v>90744</v>
      </c>
      <c r="J54" s="75">
        <f t="shared" si="23"/>
        <v>269862</v>
      </c>
      <c r="K54" s="133">
        <f t="shared" si="2"/>
        <v>360606</v>
      </c>
      <c r="L54" s="133">
        <f t="shared" si="24"/>
        <v>183755</v>
      </c>
      <c r="M54" s="75"/>
      <c r="N54" s="71"/>
      <c r="O54" s="75"/>
      <c r="P54" s="76"/>
      <c r="Q54" s="76"/>
    </row>
    <row r="55" spans="1:17" s="54" customFormat="1" ht="30" customHeight="1">
      <c r="A55" s="77" t="s">
        <v>46</v>
      </c>
      <c r="B55" s="72">
        <v>15895</v>
      </c>
      <c r="C55" s="73">
        <v>15838</v>
      </c>
      <c r="D55" s="74">
        <f t="shared" si="21"/>
        <v>0.99639999999999995</v>
      </c>
      <c r="E55" s="78">
        <v>15782</v>
      </c>
      <c r="F55" s="74">
        <f t="shared" si="0"/>
        <v>0.9929</v>
      </c>
      <c r="G55" s="135">
        <v>15838</v>
      </c>
      <c r="H55" s="76">
        <v>559458</v>
      </c>
      <c r="I55" s="75">
        <f t="shared" si="22"/>
        <v>287064</v>
      </c>
      <c r="J55" s="75">
        <f t="shared" si="23"/>
        <v>858103</v>
      </c>
      <c r="K55" s="133">
        <f t="shared" si="2"/>
        <v>1145167</v>
      </c>
      <c r="L55" s="133">
        <f t="shared" si="24"/>
        <v>585709</v>
      </c>
      <c r="M55" s="75"/>
      <c r="O55" s="75"/>
      <c r="P55" s="76"/>
      <c r="Q55" s="76"/>
    </row>
    <row r="56" spans="1:17" s="54" customFormat="1" ht="30" customHeight="1">
      <c r="A56" s="77" t="s">
        <v>47</v>
      </c>
      <c r="B56" s="72">
        <v>8177</v>
      </c>
      <c r="C56" s="73">
        <v>8144.5</v>
      </c>
      <c r="D56" s="74">
        <f t="shared" si="21"/>
        <v>0.996</v>
      </c>
      <c r="E56" s="78">
        <v>8177</v>
      </c>
      <c r="F56" s="74">
        <f t="shared" si="0"/>
        <v>1</v>
      </c>
      <c r="G56" s="135">
        <v>8177</v>
      </c>
      <c r="H56" s="76">
        <v>287807</v>
      </c>
      <c r="I56" s="75">
        <f t="shared" si="22"/>
        <v>147677</v>
      </c>
      <c r="J56" s="75">
        <f t="shared" si="23"/>
        <v>443030</v>
      </c>
      <c r="K56" s="133">
        <f t="shared" si="2"/>
        <v>590707</v>
      </c>
      <c r="L56" s="133">
        <f t="shared" si="24"/>
        <v>302900</v>
      </c>
      <c r="M56" s="75"/>
      <c r="O56" s="75"/>
      <c r="P56" s="76"/>
      <c r="Q56" s="76"/>
    </row>
    <row r="57" spans="1:17" s="54" customFormat="1" ht="30" customHeight="1">
      <c r="A57" s="77" t="s">
        <v>48</v>
      </c>
      <c r="B57" s="72">
        <v>12167.4167</v>
      </c>
      <c r="C57" s="73">
        <v>11896.25</v>
      </c>
      <c r="D57" s="74">
        <f t="shared" si="21"/>
        <v>0.97770000000000001</v>
      </c>
      <c r="E57" s="78">
        <v>11546</v>
      </c>
      <c r="F57" s="74">
        <f t="shared" si="0"/>
        <v>0.94889999999999997</v>
      </c>
      <c r="G57" s="135">
        <v>11896.25</v>
      </c>
      <c r="H57" s="76">
        <v>428257</v>
      </c>
      <c r="I57" s="75">
        <f t="shared" si="22"/>
        <v>219744</v>
      </c>
      <c r="J57" s="75">
        <f t="shared" si="23"/>
        <v>644539</v>
      </c>
      <c r="K57" s="133">
        <f t="shared" si="2"/>
        <v>864283</v>
      </c>
      <c r="L57" s="133">
        <f t="shared" si="24"/>
        <v>436026</v>
      </c>
      <c r="M57" s="75"/>
      <c r="O57" s="75"/>
      <c r="P57" s="76"/>
      <c r="Q57" s="76"/>
    </row>
    <row r="58" spans="1:17" s="54" customFormat="1" ht="30" customHeight="1">
      <c r="A58" s="77" t="s">
        <v>49</v>
      </c>
      <c r="B58" s="72">
        <v>2388.3332999999998</v>
      </c>
      <c r="C58" s="73">
        <v>2121.3332999999998</v>
      </c>
      <c r="D58" s="74">
        <f t="shared" si="21"/>
        <v>0.88819999999999999</v>
      </c>
      <c r="E58" s="78">
        <v>1975.6666666666667</v>
      </c>
      <c r="F58" s="74">
        <f t="shared" si="0"/>
        <v>0.82720000000000005</v>
      </c>
      <c r="G58" s="135">
        <v>2121.3332999999998</v>
      </c>
      <c r="H58" s="76">
        <v>84062</v>
      </c>
      <c r="I58" s="75">
        <f t="shared" si="22"/>
        <v>43133</v>
      </c>
      <c r="J58" s="75">
        <f t="shared" si="23"/>
        <v>114934</v>
      </c>
      <c r="K58" s="133">
        <f t="shared" si="2"/>
        <v>158067</v>
      </c>
      <c r="L58" s="133">
        <f t="shared" si="24"/>
        <v>74005</v>
      </c>
      <c r="M58" s="75"/>
      <c r="O58" s="75"/>
      <c r="P58" s="76"/>
      <c r="Q58" s="76"/>
    </row>
    <row r="59" spans="1:17" s="54" customFormat="1" ht="30" customHeight="1">
      <c r="A59" s="77" t="s">
        <v>50</v>
      </c>
      <c r="B59" s="72">
        <v>608</v>
      </c>
      <c r="C59" s="73">
        <v>661</v>
      </c>
      <c r="D59" s="74">
        <f t="shared" si="21"/>
        <v>1.0871999999999999</v>
      </c>
      <c r="E59" s="78">
        <v>704</v>
      </c>
      <c r="F59" s="74">
        <f t="shared" si="0"/>
        <v>1.1578999999999999</v>
      </c>
      <c r="G59" s="135">
        <v>608</v>
      </c>
      <c r="H59" s="76">
        <v>21400</v>
      </c>
      <c r="I59" s="75">
        <f t="shared" si="22"/>
        <v>10980</v>
      </c>
      <c r="J59" s="75">
        <f t="shared" si="23"/>
        <v>32941</v>
      </c>
      <c r="K59" s="133">
        <f t="shared" si="2"/>
        <v>43921</v>
      </c>
      <c r="L59" s="133">
        <f t="shared" si="24"/>
        <v>22521</v>
      </c>
      <c r="M59" s="75"/>
      <c r="O59" s="75"/>
      <c r="P59" s="76"/>
      <c r="Q59" s="76"/>
    </row>
    <row r="60" spans="1:17" s="54" customFormat="1" ht="30" customHeight="1">
      <c r="A60" s="77" t="s">
        <v>51</v>
      </c>
      <c r="B60" s="72">
        <v>4231</v>
      </c>
      <c r="C60" s="73">
        <v>4213</v>
      </c>
      <c r="D60" s="74">
        <f t="shared" si="21"/>
        <v>0.99570000000000003</v>
      </c>
      <c r="E60" s="78">
        <v>4157</v>
      </c>
      <c r="F60" s="74">
        <f t="shared" si="0"/>
        <v>0.98250000000000004</v>
      </c>
      <c r="G60" s="135">
        <v>4212.5833000000002</v>
      </c>
      <c r="H60" s="76">
        <v>148919</v>
      </c>
      <c r="I60" s="75">
        <f t="shared" si="22"/>
        <v>76412</v>
      </c>
      <c r="J60" s="75">
        <f t="shared" si="23"/>
        <v>228238</v>
      </c>
      <c r="K60" s="133">
        <f t="shared" si="2"/>
        <v>304650</v>
      </c>
      <c r="L60" s="133">
        <f t="shared" si="24"/>
        <v>155731</v>
      </c>
      <c r="M60" s="75"/>
      <c r="O60" s="75"/>
      <c r="P60" s="76"/>
      <c r="Q60" s="76"/>
    </row>
    <row r="61" spans="1:17" s="54" customFormat="1" ht="30" customHeight="1">
      <c r="A61" s="54" t="s">
        <v>93</v>
      </c>
      <c r="B61" s="72">
        <v>2420</v>
      </c>
      <c r="C61" s="73">
        <v>2413.5832999999998</v>
      </c>
      <c r="D61" s="74">
        <f t="shared" si="21"/>
        <v>0.99729999999999996</v>
      </c>
      <c r="E61" s="78">
        <v>2396</v>
      </c>
      <c r="F61" s="74">
        <f t="shared" si="0"/>
        <v>0.99009999999999998</v>
      </c>
      <c r="G61" s="135">
        <v>2413.5832999999998</v>
      </c>
      <c r="H61" s="76">
        <v>85177</v>
      </c>
      <c r="I61" s="75">
        <f t="shared" si="22"/>
        <v>43705</v>
      </c>
      <c r="J61" s="75">
        <f t="shared" si="23"/>
        <v>130768</v>
      </c>
      <c r="K61" s="133">
        <f t="shared" si="2"/>
        <v>174473</v>
      </c>
      <c r="L61" s="133">
        <f t="shared" si="24"/>
        <v>89296</v>
      </c>
      <c r="M61" s="75"/>
      <c r="N61" s="94"/>
      <c r="O61" s="78"/>
    </row>
    <row r="62" spans="1:17" s="134" customFormat="1" ht="30" customHeight="1">
      <c r="A62" s="79" t="s">
        <v>78</v>
      </c>
      <c r="B62" s="72"/>
      <c r="C62" s="126"/>
      <c r="D62" s="127"/>
      <c r="E62" s="128"/>
      <c r="F62" s="129"/>
      <c r="G62" s="130"/>
      <c r="H62" s="131">
        <f>ROUND(SUM(H52:H61),0)</f>
        <v>2538544</v>
      </c>
      <c r="I62" s="131">
        <f>ROUND(SUM(I52:I61),0)</f>
        <v>1302553</v>
      </c>
      <c r="J62" s="131">
        <f>ROUND(SUM(J52:J61),0)</f>
        <v>3869319</v>
      </c>
      <c r="K62" s="131">
        <f t="shared" ref="K62:L62" si="25">ROUND(SUM(K52:K61),0)</f>
        <v>5171872</v>
      </c>
      <c r="L62" s="131">
        <f t="shared" si="25"/>
        <v>2633328</v>
      </c>
      <c r="M62" s="131"/>
      <c r="N62" s="90"/>
      <c r="O62" s="131"/>
      <c r="P62" s="133"/>
      <c r="Q62" s="133"/>
    </row>
    <row r="63" spans="1:17" s="54" customFormat="1" ht="30" customHeight="1">
      <c r="A63" s="79"/>
      <c r="B63" s="72"/>
      <c r="C63" s="119"/>
      <c r="D63" s="120"/>
      <c r="E63" s="122"/>
      <c r="F63" s="74"/>
      <c r="G63" s="135"/>
      <c r="H63" s="121"/>
      <c r="I63" s="76"/>
      <c r="J63" s="75"/>
      <c r="K63" s="133"/>
      <c r="L63" s="133"/>
      <c r="M63" s="75"/>
      <c r="N63" s="94"/>
      <c r="O63" s="75"/>
      <c r="P63" s="76"/>
      <c r="Q63" s="76"/>
    </row>
    <row r="64" spans="1:17" s="54" customFormat="1" ht="30" customHeight="1">
      <c r="A64" s="77" t="s">
        <v>53</v>
      </c>
      <c r="B64" s="72">
        <v>2173.6667000000002</v>
      </c>
      <c r="C64" s="73">
        <v>2165.9167000000002</v>
      </c>
      <c r="D64" s="74">
        <f t="shared" ref="D64:D69" si="26">ROUND((C64/B64),4)</f>
        <v>0.99639999999999995</v>
      </c>
      <c r="E64" s="78">
        <v>2266</v>
      </c>
      <c r="F64" s="74">
        <f t="shared" si="0"/>
        <v>1.0425</v>
      </c>
      <c r="G64" s="135">
        <v>2173.6667000000002</v>
      </c>
      <c r="H64" s="76">
        <v>76507</v>
      </c>
      <c r="I64" s="75">
        <f t="shared" ref="I64:I69" si="27">ROUND($C$8*B64,0)</f>
        <v>39256</v>
      </c>
      <c r="J64" s="75">
        <f t="shared" ref="J64:J69" si="28">ROUND($C$9*G64,0)</f>
        <v>117769</v>
      </c>
      <c r="K64" s="133">
        <f t="shared" si="2"/>
        <v>157025</v>
      </c>
      <c r="L64" s="133">
        <f t="shared" ref="L64:L69" si="29">ROUND(K64-H64,0)</f>
        <v>80518</v>
      </c>
      <c r="M64" s="75"/>
      <c r="N64" s="94"/>
      <c r="O64" s="75"/>
      <c r="P64" s="76"/>
      <c r="Q64" s="76"/>
    </row>
    <row r="65" spans="1:21" s="54" customFormat="1" ht="30" customHeight="1">
      <c r="A65" s="77" t="s">
        <v>54</v>
      </c>
      <c r="B65" s="72">
        <v>12944</v>
      </c>
      <c r="C65" s="73">
        <v>12759.9167</v>
      </c>
      <c r="D65" s="74">
        <f t="shared" si="26"/>
        <v>0.98580000000000001</v>
      </c>
      <c r="E65" s="78">
        <v>12257</v>
      </c>
      <c r="F65" s="74">
        <f t="shared" si="0"/>
        <v>0.94689999999999996</v>
      </c>
      <c r="G65" s="135">
        <v>12759.9167</v>
      </c>
      <c r="H65" s="76">
        <v>455592</v>
      </c>
      <c r="I65" s="75">
        <f t="shared" si="27"/>
        <v>233769</v>
      </c>
      <c r="J65" s="75">
        <f t="shared" si="28"/>
        <v>691332</v>
      </c>
      <c r="K65" s="133">
        <f t="shared" si="2"/>
        <v>925101</v>
      </c>
      <c r="L65" s="133">
        <f t="shared" si="29"/>
        <v>469509</v>
      </c>
      <c r="M65" s="75"/>
      <c r="N65" s="94"/>
      <c r="O65" s="75"/>
      <c r="P65" s="76"/>
      <c r="Q65" s="76"/>
    </row>
    <row r="66" spans="1:21" s="54" customFormat="1" ht="30" customHeight="1">
      <c r="A66" s="77" t="s">
        <v>55</v>
      </c>
      <c r="B66" s="72">
        <v>76899.666700000002</v>
      </c>
      <c r="C66" s="73">
        <v>76187.583299999998</v>
      </c>
      <c r="D66" s="74">
        <f t="shared" si="26"/>
        <v>0.99070000000000003</v>
      </c>
      <c r="E66" s="78">
        <v>77034.333333333328</v>
      </c>
      <c r="F66" s="74">
        <f t="shared" si="0"/>
        <v>1.0018</v>
      </c>
      <c r="G66" s="135">
        <v>76899.666700000002</v>
      </c>
      <c r="H66" s="76">
        <v>2706647</v>
      </c>
      <c r="I66" s="75">
        <f t="shared" si="27"/>
        <v>1388808</v>
      </c>
      <c r="J66" s="75">
        <f t="shared" si="28"/>
        <v>4166424</v>
      </c>
      <c r="K66" s="133">
        <f t="shared" si="2"/>
        <v>5555232</v>
      </c>
      <c r="L66" s="133">
        <f t="shared" si="29"/>
        <v>2848585</v>
      </c>
      <c r="M66" s="75"/>
      <c r="N66" s="94"/>
      <c r="O66" s="75"/>
      <c r="P66" s="76"/>
      <c r="Q66" s="76"/>
    </row>
    <row r="67" spans="1:21" s="54" customFormat="1" ht="30" customHeight="1">
      <c r="A67" s="77" t="s">
        <v>56</v>
      </c>
      <c r="B67" s="72">
        <v>7300</v>
      </c>
      <c r="C67" s="73">
        <v>7259.4166999999998</v>
      </c>
      <c r="D67" s="74">
        <f t="shared" si="26"/>
        <v>0.99439999999999995</v>
      </c>
      <c r="E67" s="78">
        <v>7341.666666666667</v>
      </c>
      <c r="F67" s="74">
        <f t="shared" si="0"/>
        <v>1.0057</v>
      </c>
      <c r="G67" s="135">
        <v>7300</v>
      </c>
      <c r="H67" s="76">
        <v>256939</v>
      </c>
      <c r="I67" s="75">
        <f t="shared" si="27"/>
        <v>131838</v>
      </c>
      <c r="J67" s="75">
        <f t="shared" si="28"/>
        <v>395514</v>
      </c>
      <c r="K67" s="133">
        <f t="shared" si="2"/>
        <v>527352</v>
      </c>
      <c r="L67" s="133">
        <f t="shared" si="29"/>
        <v>270413</v>
      </c>
      <c r="M67" s="75"/>
      <c r="O67" s="75"/>
      <c r="P67" s="76"/>
      <c r="Q67" s="76"/>
    </row>
    <row r="68" spans="1:21" s="54" customFormat="1" ht="30" customHeight="1">
      <c r="A68" s="77" t="s">
        <v>57</v>
      </c>
      <c r="B68" s="72">
        <v>1641</v>
      </c>
      <c r="C68" s="73">
        <v>1658.5</v>
      </c>
      <c r="D68" s="74">
        <f t="shared" si="26"/>
        <v>1.0106999999999999</v>
      </c>
      <c r="E68" s="78">
        <v>1651.3333333333333</v>
      </c>
      <c r="F68" s="74">
        <f t="shared" si="0"/>
        <v>1.0063</v>
      </c>
      <c r="G68" s="135">
        <v>1641</v>
      </c>
      <c r="H68" s="76">
        <v>57758</v>
      </c>
      <c r="I68" s="75">
        <f t="shared" si="27"/>
        <v>29636</v>
      </c>
      <c r="J68" s="75">
        <f t="shared" si="28"/>
        <v>88909</v>
      </c>
      <c r="K68" s="133">
        <f t="shared" si="2"/>
        <v>118545</v>
      </c>
      <c r="L68" s="133">
        <f t="shared" si="29"/>
        <v>60787</v>
      </c>
      <c r="M68" s="75"/>
      <c r="O68" s="75"/>
      <c r="P68" s="76"/>
      <c r="Q68" s="76"/>
    </row>
    <row r="69" spans="1:21" s="54" customFormat="1" ht="30" customHeight="1">
      <c r="A69" s="77" t="s">
        <v>58</v>
      </c>
      <c r="B69" s="72">
        <v>5293</v>
      </c>
      <c r="C69" s="73">
        <v>5196</v>
      </c>
      <c r="D69" s="74">
        <f t="shared" si="26"/>
        <v>0.98170000000000002</v>
      </c>
      <c r="E69" s="78">
        <v>5129.333333333333</v>
      </c>
      <c r="F69" s="74">
        <f t="shared" si="0"/>
        <v>0.96909999999999996</v>
      </c>
      <c r="G69" s="135">
        <v>5196</v>
      </c>
      <c r="H69" s="76">
        <v>186299</v>
      </c>
      <c r="I69" s="75">
        <f t="shared" si="27"/>
        <v>95592</v>
      </c>
      <c r="J69" s="75">
        <f t="shared" si="28"/>
        <v>281519</v>
      </c>
      <c r="K69" s="133">
        <f t="shared" si="2"/>
        <v>377111</v>
      </c>
      <c r="L69" s="133">
        <f t="shared" si="29"/>
        <v>190812</v>
      </c>
      <c r="M69" s="75"/>
      <c r="O69" s="75"/>
      <c r="P69" s="76"/>
      <c r="Q69" s="76"/>
    </row>
    <row r="70" spans="1:21" s="134" customFormat="1" ht="30" customHeight="1">
      <c r="A70" s="79" t="s">
        <v>78</v>
      </c>
      <c r="B70" s="72"/>
      <c r="C70" s="128"/>
      <c r="D70" s="128"/>
      <c r="E70" s="128"/>
      <c r="F70" s="136"/>
      <c r="G70" s="137"/>
      <c r="H70" s="131">
        <f>ROUND(SUM(H64:H69),0)</f>
        <v>3739742</v>
      </c>
      <c r="I70" s="131">
        <f>ROUND(SUM(I64:I69),0)</f>
        <v>1918899</v>
      </c>
      <c r="J70" s="131">
        <f>ROUND(SUM(J64:J69),0)</f>
        <v>5741467</v>
      </c>
      <c r="K70" s="138">
        <f t="shared" ref="K70:L70" si="30">ROUND(SUM(K64:K69),0)</f>
        <v>7660366</v>
      </c>
      <c r="L70" s="138">
        <f t="shared" si="30"/>
        <v>3920624</v>
      </c>
      <c r="M70" s="131"/>
      <c r="N70" s="132"/>
      <c r="O70" s="131"/>
      <c r="P70" s="133"/>
      <c r="Q70" s="133"/>
    </row>
    <row r="71" spans="1:21" s="53" customFormat="1" ht="30" customHeight="1">
      <c r="A71" s="81" t="s">
        <v>80</v>
      </c>
      <c r="B71" s="82">
        <f>ROUND(SUM(B16:B69),0)</f>
        <v>599380</v>
      </c>
      <c r="C71" s="123"/>
      <c r="D71" s="123"/>
      <c r="E71" s="123"/>
      <c r="F71" s="82"/>
      <c r="G71" s="82">
        <f>ROUND(SUM(G16:G69),0)</f>
        <v>595137</v>
      </c>
      <c r="H71" s="104">
        <f>ROUND(SUM(H20+H26+H34+H43+H50+H62+H70),0)</f>
        <v>21096439</v>
      </c>
      <c r="I71" s="104">
        <f t="shared" ref="I71:J71" si="31">ROUND(SUM(I20+I26+I34+I43+I50+I62+I70),0)</f>
        <v>10824800</v>
      </c>
      <c r="J71" s="104">
        <f t="shared" si="31"/>
        <v>32244526</v>
      </c>
      <c r="K71" s="104">
        <f t="shared" ref="K71" si="32">ROUND(SUM(K20+K26+K34+K43+K50+K62+K70),0)</f>
        <v>43069326</v>
      </c>
      <c r="L71" s="104">
        <f t="shared" ref="L71" si="33">ROUND(SUM(L20+L26+L34+L43+L50+L62+L70),0)</f>
        <v>21972887</v>
      </c>
      <c r="M71" s="75"/>
      <c r="N71" s="69"/>
      <c r="O71" s="95"/>
      <c r="P71" s="96"/>
      <c r="Q71" s="96"/>
    </row>
    <row r="72" spans="1:21" s="84" customFormat="1" ht="19.5" customHeight="1">
      <c r="A72" s="53"/>
      <c r="B72" s="71"/>
      <c r="C72" s="124"/>
      <c r="D72" s="124"/>
      <c r="E72" s="124"/>
      <c r="F72" s="124"/>
      <c r="G72" s="124"/>
      <c r="H72" s="118"/>
      <c r="I72" s="71"/>
      <c r="J72" s="71"/>
      <c r="K72" s="60"/>
      <c r="L72" s="60"/>
      <c r="M72" s="83"/>
      <c r="N72" s="83"/>
      <c r="O72" s="83"/>
      <c r="P72" s="83"/>
      <c r="Q72" s="83"/>
      <c r="R72" s="83"/>
      <c r="S72" s="97"/>
      <c r="T72" s="98"/>
      <c r="U72" s="98"/>
    </row>
    <row r="73" spans="1:21">
      <c r="A73" s="143" t="s">
        <v>107</v>
      </c>
      <c r="B73" s="143"/>
      <c r="C73" s="144"/>
      <c r="D73" s="144"/>
      <c r="E73" s="144"/>
      <c r="F73" s="144"/>
      <c r="G73" s="145"/>
      <c r="H73" s="125"/>
    </row>
    <row r="74" spans="1:21">
      <c r="A74" s="143" t="s">
        <v>113</v>
      </c>
      <c r="B74" s="143"/>
      <c r="C74" s="146"/>
      <c r="D74" s="143"/>
      <c r="E74" s="146"/>
      <c r="F74" s="146"/>
      <c r="G74" s="147"/>
    </row>
  </sheetData>
  <sheetProtection password="8809" sheet="1" objects="1" scenarios="1"/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&amp; Eligibility for Add'l</vt:lpstr>
      <vt:lpstr>CSFP Final Caseload - 2012</vt:lpstr>
      <vt:lpstr>'CSFP Final Caseload - 2012'!Print_Area</vt:lpstr>
      <vt:lpstr>'CSFP Final Caseload - 2012'!Print_Titles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Rasmussen</dc:creator>
  <cp:lastModifiedBy>Windows User</cp:lastModifiedBy>
  <cp:lastPrinted>2012-12-20T18:38:44Z</cp:lastPrinted>
  <dcterms:created xsi:type="dcterms:W3CDTF">2009-10-20T12:42:16Z</dcterms:created>
  <dcterms:modified xsi:type="dcterms:W3CDTF">2012-12-20T18:46:31Z</dcterms:modified>
</cp:coreProperties>
</file>